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nhomemortgage-my.sharepoint.com/personal/jschwartz_uhm_com/Documents/PCP/Resource Library/Lender Forms/2023/"/>
    </mc:Choice>
  </mc:AlternateContent>
  <xr:revisionPtr revIDLastSave="125" documentId="8_{7E3486E0-4838-4692-8E15-84948B90BBA5}" xr6:coauthVersionLast="47" xr6:coauthVersionMax="47" xr10:uidLastSave="{2F56CE0D-6F6D-4560-9D46-70D37C0E8F9B}"/>
  <bookViews>
    <workbookView xWindow="57480" yWindow="-120" windowWidth="29040" windowHeight="15840" tabRatio="672" activeTab="2" xr2:uid="{00000000-000D-0000-FFFF-FFFF00000000}"/>
  </bookViews>
  <sheets>
    <sheet name="December" sheetId="4" r:id="rId1"/>
    <sheet name="January" sheetId="5" r:id="rId2"/>
    <sheet name="February" sheetId="6" r:id="rId3"/>
    <sheet name="March" sheetId="7" r:id="rId4"/>
    <sheet name="April" sheetId="8" r:id="rId5"/>
    <sheet name="May" sheetId="9" r:id="rId6"/>
    <sheet name="June" sheetId="10" r:id="rId7"/>
    <sheet name="July" sheetId="11" r:id="rId8"/>
    <sheet name="August" sheetId="12" r:id="rId9"/>
    <sheet name="September" sheetId="13" r:id="rId10"/>
    <sheet name="October" sheetId="14" r:id="rId11"/>
    <sheet name="November" sheetId="15" r:id="rId12"/>
    <sheet name="YTD Totals" sheetId="16" r:id="rId13"/>
  </sheets>
  <definedNames>
    <definedName name="Months">'YTD Totals'!$A$7:$A$18</definedName>
    <definedName name="_xlnm.Print_Area" localSheetId="4">April!$A$1:$J$69</definedName>
    <definedName name="_xlnm.Print_Area" localSheetId="8">August!$A$1:$J$69</definedName>
    <definedName name="_xlnm.Print_Area" localSheetId="0">December!$A$1:$J$69</definedName>
    <definedName name="_xlnm.Print_Area" localSheetId="2">February!$A$1:$J$69</definedName>
    <definedName name="_xlnm.Print_Area" localSheetId="1">January!$A$1:$J$69</definedName>
    <definedName name="_xlnm.Print_Area" localSheetId="7">July!$A$1:$J$69</definedName>
    <definedName name="_xlnm.Print_Area" localSheetId="6">June!$A$1:$J$69</definedName>
    <definedName name="_xlnm.Print_Area" localSheetId="3">March!$A$1:$J$69</definedName>
    <definedName name="_xlnm.Print_Area" localSheetId="5">May!$A$1:$J$69</definedName>
    <definedName name="_xlnm.Print_Area" localSheetId="11">November!$A$1:$J$69</definedName>
    <definedName name="_xlnm.Print_Area" localSheetId="10">October!$A$1:$J$69</definedName>
    <definedName name="_xlnm.Print_Area" localSheetId="9">September!$A$1:$J$69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7" l="1"/>
  <c r="D7" i="4"/>
  <c r="I63" i="5" l="1"/>
  <c r="I63" i="6"/>
  <c r="I63" i="7"/>
  <c r="I63" i="8"/>
  <c r="I63" i="9"/>
  <c r="I63" i="11"/>
  <c r="I63" i="12"/>
  <c r="I63" i="13"/>
  <c r="I63" i="14"/>
  <c r="I63" i="15"/>
  <c r="E57" i="5" l="1"/>
  <c r="E57" i="6"/>
  <c r="E57" i="7"/>
  <c r="E57" i="8"/>
  <c r="E57" i="9"/>
  <c r="E57" i="10"/>
  <c r="E57" i="11"/>
  <c r="E57" i="12"/>
  <c r="E57" i="13"/>
  <c r="E57" i="14"/>
  <c r="E57" i="15"/>
  <c r="E57" i="4"/>
  <c r="D57" i="9"/>
  <c r="D57" i="13"/>
  <c r="D55" i="4"/>
  <c r="D55" i="15"/>
  <c r="D55" i="14"/>
  <c r="D55" i="13"/>
  <c r="D55" i="12"/>
  <c r="D55" i="11"/>
  <c r="D55" i="10"/>
  <c r="D55" i="9"/>
  <c r="D55" i="8"/>
  <c r="D55" i="7"/>
  <c r="D55" i="6"/>
  <c r="D55" i="5"/>
  <c r="D54" i="5"/>
  <c r="D54" i="6"/>
  <c r="D54" i="7"/>
  <c r="D54" i="8"/>
  <c r="D54" i="9"/>
  <c r="D54" i="10"/>
  <c r="D54" i="11"/>
  <c r="D54" i="12"/>
  <c r="D54" i="13"/>
  <c r="D54" i="14"/>
  <c r="D54" i="15"/>
  <c r="D54" i="4"/>
  <c r="D53" i="5"/>
  <c r="D53" i="6"/>
  <c r="D53" i="7"/>
  <c r="D53" i="8"/>
  <c r="D53" i="9"/>
  <c r="D53" i="10"/>
  <c r="D53" i="11"/>
  <c r="D53" i="12"/>
  <c r="D53" i="13"/>
  <c r="D53" i="14"/>
  <c r="D53" i="15"/>
  <c r="D53" i="4"/>
  <c r="D52" i="5"/>
  <c r="D52" i="6"/>
  <c r="D52" i="7"/>
  <c r="D52" i="8"/>
  <c r="D52" i="9"/>
  <c r="D52" i="10"/>
  <c r="D52" i="11"/>
  <c r="D52" i="12"/>
  <c r="D52" i="13"/>
  <c r="D52" i="14"/>
  <c r="D52" i="15"/>
  <c r="D52" i="4"/>
  <c r="D51" i="5"/>
  <c r="D51" i="6"/>
  <c r="D51" i="7"/>
  <c r="D51" i="8"/>
  <c r="D51" i="9"/>
  <c r="D51" i="10"/>
  <c r="D51" i="11"/>
  <c r="D51" i="12"/>
  <c r="D51" i="13"/>
  <c r="D51" i="14"/>
  <c r="D51" i="15"/>
  <c r="D51" i="4"/>
  <c r="D50" i="5"/>
  <c r="D50" i="6"/>
  <c r="D50" i="7"/>
  <c r="D50" i="8"/>
  <c r="D50" i="9"/>
  <c r="D50" i="10"/>
  <c r="D50" i="11"/>
  <c r="D50" i="12"/>
  <c r="D50" i="13"/>
  <c r="D50" i="14"/>
  <c r="D50" i="15"/>
  <c r="D50" i="4"/>
  <c r="D49" i="5"/>
  <c r="D49" i="6"/>
  <c r="D49" i="7"/>
  <c r="D49" i="8"/>
  <c r="D49" i="9"/>
  <c r="D49" i="10"/>
  <c r="D49" i="11"/>
  <c r="D49" i="12"/>
  <c r="D49" i="13"/>
  <c r="D49" i="14"/>
  <c r="D49" i="15"/>
  <c r="D49" i="4"/>
  <c r="D48" i="5"/>
  <c r="D48" i="6"/>
  <c r="D48" i="7"/>
  <c r="D48" i="8"/>
  <c r="D48" i="9"/>
  <c r="D48" i="10"/>
  <c r="D48" i="11"/>
  <c r="D48" i="12"/>
  <c r="D48" i="13"/>
  <c r="D48" i="14"/>
  <c r="D48" i="15"/>
  <c r="D48" i="4"/>
  <c r="D47" i="5"/>
  <c r="D47" i="6"/>
  <c r="D47" i="7"/>
  <c r="D47" i="8"/>
  <c r="D47" i="9"/>
  <c r="D47" i="10"/>
  <c r="D47" i="11"/>
  <c r="D47" i="12"/>
  <c r="D47" i="13"/>
  <c r="D47" i="14"/>
  <c r="D47" i="15"/>
  <c r="D47" i="4"/>
  <c r="D46" i="5"/>
  <c r="D46" i="6"/>
  <c r="D46" i="7"/>
  <c r="D46" i="8"/>
  <c r="D46" i="9"/>
  <c r="D46" i="10"/>
  <c r="D46" i="11"/>
  <c r="D46" i="12"/>
  <c r="D46" i="13"/>
  <c r="D46" i="14"/>
  <c r="D46" i="15"/>
  <c r="D46" i="4"/>
  <c r="D45" i="5"/>
  <c r="D45" i="6"/>
  <c r="D45" i="7"/>
  <c r="D45" i="8"/>
  <c r="D45" i="9"/>
  <c r="D45" i="10"/>
  <c r="D45" i="11"/>
  <c r="D45" i="12"/>
  <c r="D45" i="13"/>
  <c r="D45" i="14"/>
  <c r="D45" i="15"/>
  <c r="D45" i="4"/>
  <c r="D44" i="5"/>
  <c r="D44" i="6"/>
  <c r="D44" i="7"/>
  <c r="D44" i="8"/>
  <c r="D44" i="9"/>
  <c r="D44" i="10"/>
  <c r="D44" i="11"/>
  <c r="D44" i="12"/>
  <c r="D44" i="13"/>
  <c r="D44" i="14"/>
  <c r="D44" i="15"/>
  <c r="D44" i="4"/>
  <c r="D43" i="5"/>
  <c r="D43" i="6"/>
  <c r="D43" i="7"/>
  <c r="D43" i="8"/>
  <c r="D43" i="9"/>
  <c r="D43" i="10"/>
  <c r="D43" i="11"/>
  <c r="D43" i="12"/>
  <c r="D43" i="13"/>
  <c r="D43" i="14"/>
  <c r="D43" i="15"/>
  <c r="D43" i="4"/>
  <c r="D42" i="5"/>
  <c r="D42" i="6"/>
  <c r="D57" i="6" s="1"/>
  <c r="D42" i="7"/>
  <c r="D57" i="7" s="1"/>
  <c r="D42" i="8"/>
  <c r="D57" i="8" s="1"/>
  <c r="D42" i="9"/>
  <c r="D42" i="10"/>
  <c r="D42" i="11"/>
  <c r="D57" i="11" s="1"/>
  <c r="D42" i="12"/>
  <c r="D57" i="12" s="1"/>
  <c r="D42" i="13"/>
  <c r="D42" i="14"/>
  <c r="D57" i="14" s="1"/>
  <c r="D42" i="15"/>
  <c r="D57" i="15" s="1"/>
  <c r="D42" i="4"/>
  <c r="D41" i="5"/>
  <c r="D41" i="6"/>
  <c r="D41" i="7"/>
  <c r="D41" i="8"/>
  <c r="D41" i="9"/>
  <c r="D41" i="10"/>
  <c r="D41" i="11"/>
  <c r="D41" i="12"/>
  <c r="D41" i="13"/>
  <c r="D41" i="14"/>
  <c r="D41" i="15"/>
  <c r="D41" i="4"/>
  <c r="D40" i="5"/>
  <c r="D40" i="6"/>
  <c r="D40" i="7"/>
  <c r="D40" i="8"/>
  <c r="D40" i="9"/>
  <c r="D40" i="10"/>
  <c r="D40" i="11"/>
  <c r="D40" i="12"/>
  <c r="D40" i="13"/>
  <c r="D40" i="14"/>
  <c r="D40" i="15"/>
  <c r="D40" i="4"/>
  <c r="D56" i="5"/>
  <c r="D56" i="6"/>
  <c r="D56" i="7"/>
  <c r="D56" i="8"/>
  <c r="D56" i="9"/>
  <c r="D56" i="10"/>
  <c r="D56" i="11"/>
  <c r="D56" i="12"/>
  <c r="D56" i="13"/>
  <c r="D56" i="14"/>
  <c r="D56" i="15"/>
  <c r="D56" i="4"/>
  <c r="I20" i="16" l="1"/>
  <c r="H20" i="16"/>
  <c r="G20" i="16"/>
  <c r="F20" i="16"/>
  <c r="E20" i="16"/>
  <c r="D20" i="16"/>
  <c r="B20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C20" i="16"/>
  <c r="C7" i="16" l="1"/>
  <c r="D7" i="16"/>
  <c r="E7" i="16"/>
  <c r="F7" i="16"/>
  <c r="G7" i="16"/>
  <c r="H7" i="16"/>
  <c r="I7" i="16"/>
  <c r="C13" i="16"/>
  <c r="D13" i="16"/>
  <c r="E13" i="16"/>
  <c r="F13" i="16"/>
  <c r="G13" i="16"/>
  <c r="H13" i="16"/>
  <c r="I13" i="16"/>
  <c r="C18" i="16"/>
  <c r="C17" i="16"/>
  <c r="C16" i="16"/>
  <c r="C15" i="16"/>
  <c r="C14" i="16"/>
  <c r="C12" i="16"/>
  <c r="C11" i="16"/>
  <c r="C10" i="16"/>
  <c r="C9" i="16"/>
  <c r="C8" i="16"/>
  <c r="D18" i="16"/>
  <c r="D17" i="16"/>
  <c r="D16" i="16"/>
  <c r="D15" i="16"/>
  <c r="D14" i="16"/>
  <c r="D12" i="16"/>
  <c r="D11" i="16"/>
  <c r="D10" i="16"/>
  <c r="D9" i="16"/>
  <c r="D8" i="16"/>
  <c r="E18" i="16"/>
  <c r="E17" i="16"/>
  <c r="E16" i="16"/>
  <c r="E15" i="16"/>
  <c r="E14" i="16"/>
  <c r="E12" i="16"/>
  <c r="E11" i="16"/>
  <c r="E10" i="16"/>
  <c r="E9" i="16"/>
  <c r="E8" i="16"/>
  <c r="F18" i="16"/>
  <c r="F17" i="16"/>
  <c r="F16" i="16"/>
  <c r="F15" i="16"/>
  <c r="F14" i="16"/>
  <c r="F12" i="16"/>
  <c r="F11" i="16"/>
  <c r="F10" i="16"/>
  <c r="F9" i="16"/>
  <c r="F8" i="16"/>
  <c r="G18" i="16"/>
  <c r="G17" i="16"/>
  <c r="G16" i="16"/>
  <c r="G15" i="16"/>
  <c r="G14" i="16"/>
  <c r="G12" i="16"/>
  <c r="G11" i="16"/>
  <c r="G10" i="16"/>
  <c r="G9" i="16"/>
  <c r="G8" i="16"/>
  <c r="H18" i="16"/>
  <c r="H17" i="16"/>
  <c r="H16" i="16"/>
  <c r="H15" i="16"/>
  <c r="H14" i="16"/>
  <c r="H12" i="16"/>
  <c r="H11" i="16"/>
  <c r="H10" i="16"/>
  <c r="H9" i="16"/>
  <c r="H8" i="16"/>
  <c r="I18" i="16"/>
  <c r="I17" i="16"/>
  <c r="I16" i="16"/>
  <c r="I15" i="16"/>
  <c r="I14" i="16"/>
  <c r="I12" i="16"/>
  <c r="I11" i="16"/>
  <c r="I10" i="16"/>
  <c r="I9" i="16"/>
  <c r="I8" i="16"/>
  <c r="C3" i="16"/>
  <c r="C3" i="5"/>
  <c r="C3" i="6"/>
  <c r="C3" i="7"/>
  <c r="C3" i="8"/>
  <c r="C3" i="9"/>
  <c r="C3" i="10"/>
  <c r="C3" i="11"/>
  <c r="C3" i="12"/>
  <c r="C3" i="13"/>
  <c r="C3" i="14"/>
  <c r="C3" i="15"/>
  <c r="C57" i="14"/>
  <c r="C60" i="14" s="1"/>
  <c r="C57" i="13"/>
  <c r="C60" i="13" s="1"/>
  <c r="C57" i="12"/>
  <c r="C60" i="12" s="1"/>
  <c r="C57" i="11"/>
  <c r="C60" i="11" s="1"/>
  <c r="C57" i="10"/>
  <c r="C60" i="10" s="1"/>
  <c r="C57" i="9"/>
  <c r="C60" i="9" s="1"/>
  <c r="C57" i="8"/>
  <c r="C60" i="8" s="1"/>
  <c r="C57" i="7"/>
  <c r="C60" i="7" s="1"/>
  <c r="C57" i="6"/>
  <c r="C60" i="6" s="1"/>
  <c r="C57" i="5"/>
  <c r="C60" i="5" s="1"/>
  <c r="C57" i="4"/>
  <c r="C60" i="4" s="1"/>
  <c r="C61" i="4" s="1"/>
  <c r="C61" i="5" s="1"/>
  <c r="I60" i="14"/>
  <c r="I60" i="13"/>
  <c r="I60" i="12"/>
  <c r="I60" i="11"/>
  <c r="I60" i="10"/>
  <c r="I60" i="9"/>
  <c r="I60" i="8"/>
  <c r="I60" i="7"/>
  <c r="I60" i="6"/>
  <c r="I60" i="5"/>
  <c r="I60" i="4"/>
  <c r="E61" i="4"/>
  <c r="E61" i="5" s="1"/>
  <c r="E61" i="6" s="1"/>
  <c r="E61" i="7" s="1"/>
  <c r="E61" i="8" s="1"/>
  <c r="E61" i="9" s="1"/>
  <c r="E61" i="10" s="1"/>
  <c r="E61" i="11" s="1"/>
  <c r="E61" i="12" s="1"/>
  <c r="E61" i="13" s="1"/>
  <c r="E61" i="14" s="1"/>
  <c r="E61" i="15" s="1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I60" i="15"/>
  <c r="G60" i="7"/>
  <c r="G60" i="8"/>
  <c r="G60" i="9"/>
  <c r="G60" i="10"/>
  <c r="G60" i="11"/>
  <c r="G60" i="12"/>
  <c r="G60" i="13"/>
  <c r="G60" i="14"/>
  <c r="G60" i="15"/>
  <c r="G60" i="6"/>
  <c r="E60" i="7"/>
  <c r="E60" i="8"/>
  <c r="E60" i="9"/>
  <c r="E60" i="10"/>
  <c r="E60" i="11"/>
  <c r="E60" i="12"/>
  <c r="E60" i="13"/>
  <c r="E60" i="14"/>
  <c r="E60" i="15"/>
  <c r="E60" i="6"/>
  <c r="C57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E60" i="4"/>
  <c r="G60" i="4"/>
  <c r="G61" i="4"/>
  <c r="G61" i="5" s="1"/>
  <c r="G61" i="6" s="1"/>
  <c r="G61" i="7" s="1"/>
  <c r="G61" i="8" s="1"/>
  <c r="G61" i="9" s="1"/>
  <c r="G61" i="10" s="1"/>
  <c r="G61" i="11" s="1"/>
  <c r="G61" i="12" s="1"/>
  <c r="G61" i="13" s="1"/>
  <c r="G61" i="14" s="1"/>
  <c r="G61" i="15" s="1"/>
  <c r="E60" i="5"/>
  <c r="G60" i="5"/>
  <c r="D57" i="10" l="1"/>
  <c r="K13" i="16" s="1"/>
  <c r="I63" i="10"/>
  <c r="I61" i="4"/>
  <c r="I61" i="5" s="1"/>
  <c r="I63" i="4"/>
  <c r="C60" i="15"/>
  <c r="G63" i="15" s="1"/>
  <c r="E63" i="15"/>
  <c r="D57" i="5"/>
  <c r="K8" i="16" s="1"/>
  <c r="D57" i="4"/>
  <c r="E63" i="4" s="1"/>
  <c r="J9" i="16"/>
  <c r="J14" i="16"/>
  <c r="J18" i="16"/>
  <c r="G64" i="5"/>
  <c r="J11" i="16"/>
  <c r="J16" i="16"/>
  <c r="G63" i="14"/>
  <c r="G63" i="7"/>
  <c r="G63" i="11"/>
  <c r="G63" i="5"/>
  <c r="G63" i="9"/>
  <c r="G63" i="13"/>
  <c r="C63" i="15"/>
  <c r="G63" i="6"/>
  <c r="G63" i="12"/>
  <c r="G63" i="8"/>
  <c r="C63" i="7"/>
  <c r="C63" i="11"/>
  <c r="K17" i="16"/>
  <c r="E63" i="6"/>
  <c r="E63" i="13"/>
  <c r="G63" i="10"/>
  <c r="C63" i="9"/>
  <c r="E63" i="8"/>
  <c r="G63" i="4"/>
  <c r="C63" i="12"/>
  <c r="G64" i="4"/>
  <c r="I64" i="4"/>
  <c r="J10" i="16"/>
  <c r="J15" i="16"/>
  <c r="J8" i="16"/>
  <c r="C19" i="16"/>
  <c r="H19" i="16"/>
  <c r="D19" i="16"/>
  <c r="I19" i="16"/>
  <c r="J13" i="16"/>
  <c r="J12" i="16"/>
  <c r="J17" i="16"/>
  <c r="G19" i="16"/>
  <c r="E19" i="16"/>
  <c r="F19" i="16"/>
  <c r="B19" i="16"/>
  <c r="J7" i="16"/>
  <c r="C61" i="6" l="1"/>
  <c r="C61" i="7" s="1"/>
  <c r="C61" i="8" s="1"/>
  <c r="C61" i="9" s="1"/>
  <c r="C61" i="10" s="1"/>
  <c r="C61" i="11" s="1"/>
  <c r="C61" i="12" s="1"/>
  <c r="C61" i="13" s="1"/>
  <c r="C61" i="14" s="1"/>
  <c r="C61" i="15" s="1"/>
  <c r="G64" i="15" s="1"/>
  <c r="K10" i="16"/>
  <c r="K16" i="16"/>
  <c r="E63" i="7"/>
  <c r="K11" i="16"/>
  <c r="K14" i="16"/>
  <c r="E63" i="11"/>
  <c r="C63" i="13"/>
  <c r="E63" i="12"/>
  <c r="E63" i="10"/>
  <c r="K9" i="16"/>
  <c r="C63" i="8"/>
  <c r="E63" i="5"/>
  <c r="C63" i="10"/>
  <c r="K18" i="16"/>
  <c r="C63" i="5"/>
  <c r="E63" i="9"/>
  <c r="K7" i="16"/>
  <c r="K15" i="16"/>
  <c r="K12" i="16"/>
  <c r="C63" i="14"/>
  <c r="E63" i="14"/>
  <c r="C63" i="6"/>
  <c r="C64" i="4"/>
  <c r="F68" i="4" s="1"/>
  <c r="C63" i="4"/>
  <c r="I61" i="6"/>
  <c r="I64" i="5"/>
  <c r="G64" i="6" l="1"/>
  <c r="E64" i="4"/>
  <c r="C64" i="5"/>
  <c r="F68" i="5" s="1"/>
  <c r="G64" i="7"/>
  <c r="I61" i="7"/>
  <c r="I64" i="6"/>
  <c r="C64" i="6" l="1"/>
  <c r="F68" i="6" s="1"/>
  <c r="E64" i="5"/>
  <c r="G64" i="8"/>
  <c r="I61" i="8"/>
  <c r="I64" i="7"/>
  <c r="E64" i="6" l="1"/>
  <c r="C64" i="7"/>
  <c r="F68" i="7" s="1"/>
  <c r="G64" i="9"/>
  <c r="I61" i="9"/>
  <c r="I64" i="8"/>
  <c r="C64" i="8" l="1"/>
  <c r="F68" i="8" s="1"/>
  <c r="E64" i="7"/>
  <c r="G64" i="10"/>
  <c r="I61" i="10"/>
  <c r="I64" i="9"/>
  <c r="C64" i="9" l="1"/>
  <c r="F68" i="9" s="1"/>
  <c r="E64" i="8"/>
  <c r="G64" i="11"/>
  <c r="I64" i="10"/>
  <c r="I61" i="11"/>
  <c r="E64" i="9" l="1"/>
  <c r="C64" i="10"/>
  <c r="F68" i="10" s="1"/>
  <c r="G64" i="12"/>
  <c r="I61" i="12"/>
  <c r="I64" i="11"/>
  <c r="E64" i="10" l="1"/>
  <c r="C64" i="11"/>
  <c r="F68" i="11" s="1"/>
  <c r="G64" i="13"/>
  <c r="I61" i="13"/>
  <c r="I64" i="12"/>
  <c r="E64" i="11" l="1"/>
  <c r="C64" i="12"/>
  <c r="F68" i="12" s="1"/>
  <c r="G64" i="14"/>
  <c r="I61" i="14"/>
  <c r="I64" i="13"/>
  <c r="E64" i="12" l="1"/>
  <c r="C64" i="13"/>
  <c r="F68" i="13" s="1"/>
  <c r="I64" i="14"/>
  <c r="I61" i="15"/>
  <c r="I64" i="15" s="1"/>
  <c r="E64" i="13" l="1"/>
  <c r="C64" i="14"/>
  <c r="F68" i="14" s="1"/>
  <c r="C64" i="15" l="1"/>
  <c r="F68" i="15" s="1"/>
  <c r="E64" i="14"/>
  <c r="E64" i="15" l="1"/>
</calcChain>
</file>

<file path=xl/sharedStrings.xml><?xml version="1.0" encoding="utf-8"?>
<sst xmlns="http://schemas.openxmlformats.org/spreadsheetml/2006/main" count="557" uniqueCount="61">
  <si>
    <t>Pay Log</t>
  </si>
  <si>
    <t>Name:</t>
  </si>
  <si>
    <t>Your Name Here</t>
  </si>
  <si>
    <t>Dashboard:</t>
  </si>
  <si>
    <t>Month:</t>
  </si>
  <si>
    <t>December</t>
  </si>
  <si>
    <t>Year:</t>
  </si>
  <si>
    <t>Closing Date</t>
  </si>
  <si>
    <t>Client's Name</t>
  </si>
  <si>
    <t>Commission</t>
  </si>
  <si>
    <t>Mortgage Amount</t>
  </si>
  <si>
    <t>Purchase / Refinance</t>
  </si>
  <si>
    <t>Referral Source</t>
  </si>
  <si>
    <t>Referral Source's Name</t>
  </si>
  <si>
    <t>CCR</t>
  </si>
  <si>
    <t>PCR</t>
  </si>
  <si>
    <t>PC</t>
  </si>
  <si>
    <t>PF</t>
  </si>
  <si>
    <t>RLTR</t>
  </si>
  <si>
    <t>AD</t>
  </si>
  <si>
    <t>BUS</t>
  </si>
  <si>
    <t>BLDR</t>
  </si>
  <si>
    <t>TOTALS</t>
  </si>
  <si>
    <t>&lt;- Purchase Commission Rate</t>
  </si>
  <si>
    <t>&lt;- Refinance Commission Rate</t>
  </si>
  <si>
    <t>UNITS CLOSED 
THIS MONTH</t>
  </si>
  <si>
    <t>PURCHASES
THIS MONTH</t>
  </si>
  <si>
    <t>REFINANCES
THIS MONTH</t>
  </si>
  <si>
    <t>TOTAL VOLUME
THIS MONTH</t>
  </si>
  <si>
    <t>UNITS CLOSED
THIS YEAR</t>
  </si>
  <si>
    <t>PURCHASES
THIS YEAR</t>
  </si>
  <si>
    <t>REFINANCES
THIS YEAR</t>
  </si>
  <si>
    <t>TOTAL VOLUME
THIS YEAR</t>
  </si>
  <si>
    <t xml:space="preserve">COMMISSION
THIS MONTH </t>
  </si>
  <si>
    <t>AVG COMMISSION PER UNIT
THIS MONTH</t>
  </si>
  <si>
    <t>PURCHASE %
THIS MONTH</t>
  </si>
  <si>
    <t>AVG LOAN AMOUNT
THIS MONTH</t>
  </si>
  <si>
    <t>COMMISSION
THIS YEAR</t>
  </si>
  <si>
    <t>AVG COMMISSION 
PER UNIT
THIS YEAR</t>
  </si>
  <si>
    <t>PURCHASE %
THIS YEAR</t>
  </si>
  <si>
    <t>AVG LOAN AMOUNT
THIS YEAR</t>
  </si>
  <si>
    <t>Average Monthly Business Expenses Paid Out of Commission:</t>
  </si>
  <si>
    <t>Average Monthly Salary &amp; Branch Overrides:</t>
  </si>
  <si>
    <t xml:space="preserve">Projected Year-End Income:                                           </t>
  </si>
  <si>
    <t>[(YTD Commission / # of Months) - Average Monthly Business Expenses + Average Monthly Salary &amp; Branch Overrides] x 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</si>
  <si>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</si>
  <si>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</si>
  <si>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</si>
  <si>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</si>
  <si>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</si>
  <si>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</si>
  <si>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</si>
  <si>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</si>
  <si>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</si>
  <si>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</si>
  <si>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</si>
  <si>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YTD Closings by Referral Source</t>
  </si>
  <si>
    <t>MONTHLY TOTAL</t>
  </si>
  <si>
    <t>MONTHLY 
INCOME</t>
  </si>
  <si>
    <t>TOTAL BY SOURCE</t>
  </si>
  <si>
    <t>INCOME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</si>
</sst>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m/d/yy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249977111117893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7" fillId="0" borderId="0" xfId="0" applyFont="1" applyProtection="1"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3" fontId="15" fillId="0" borderId="4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3" fontId="15" fillId="0" borderId="14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65" fontId="1" fillId="0" borderId="6" xfId="0" applyNumberFormat="1" applyFont="1" applyBorder="1" applyAlignment="1" applyProtection="1">
      <alignment horizontal="right"/>
      <protection locked="0"/>
    </xf>
    <xf numFmtId="7" fontId="1" fillId="0" borderId="1" xfId="0" applyNumberFormat="1" applyFont="1" applyBorder="1" applyProtection="1">
      <protection locked="0"/>
    </xf>
    <xf numFmtId="7" fontId="1" fillId="0" borderId="13" xfId="0" applyNumberFormat="1" applyFont="1" applyBorder="1" applyProtection="1">
      <protection locked="0"/>
    </xf>
    <xf numFmtId="164" fontId="7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3" fillId="0" borderId="0" xfId="1" applyFont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vertical="top"/>
      <protection locked="0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0" fontId="6" fillId="2" borderId="8" xfId="2" applyNumberFormat="1" applyFont="1" applyFill="1" applyBorder="1" applyAlignment="1" applyProtection="1">
      <alignment horizontal="right" vertical="top"/>
      <protection locked="0"/>
    </xf>
    <xf numFmtId="10" fontId="14" fillId="2" borderId="8" xfId="2" applyNumberFormat="1" applyFont="1" applyFill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right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colors>
    <mruColors>
      <color rgb="FFFFFFCC"/>
      <color rgb="FF3D1A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showGridLines="0" zoomScaleNormal="100" workbookViewId="0">
      <selection activeCell="D4" sqref="D4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">
        <v>2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5</v>
      </c>
      <c r="D5" s="7" t="s">
        <v>6</v>
      </c>
      <c r="E5" s="1">
        <v>2022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6"/>
      <c r="J7" s="57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2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2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2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2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2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2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2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2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2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  <c r="L57" s="39"/>
    </row>
    <row r="58" spans="1:12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  <c r="L58" s="39"/>
    </row>
    <row r="59" spans="1:12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  <c r="L59" s="39"/>
    </row>
    <row r="60" spans="1:12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2" ht="36.6" thickBot="1" x14ac:dyDescent="0.3">
      <c r="A61" s="58" t="s">
        <v>29</v>
      </c>
      <c r="B61" s="59"/>
      <c r="C61" s="20">
        <f>C60</f>
        <v>0</v>
      </c>
      <c r="D61" s="16" t="s">
        <v>30</v>
      </c>
      <c r="E61" s="21">
        <f>COUNTIF(F7:F56, "Purchase")</f>
        <v>0</v>
      </c>
      <c r="F61" s="16" t="s">
        <v>31</v>
      </c>
      <c r="G61" s="21">
        <f>COUNTIF(F7:F56, "Refinance")</f>
        <v>0</v>
      </c>
      <c r="H61" s="11" t="s">
        <v>32</v>
      </c>
      <c r="I61" s="46">
        <f>I60</f>
        <v>0</v>
      </c>
      <c r="J61" s="46"/>
      <c r="L61" s="39"/>
    </row>
    <row r="62" spans="1:12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2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2" ht="36.6" thickBot="1" x14ac:dyDescent="0.3">
      <c r="A64" s="58" t="s">
        <v>37</v>
      </c>
      <c r="B64" s="59"/>
      <c r="C64" s="18">
        <f>D57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(($C$64/1)-$F$66+$F$67)*12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  <row r="76" spans="1:10" x14ac:dyDescent="0.25">
      <c r="D76" s="39"/>
    </row>
  </sheetData>
  <sheetProtection sheet="1" formatCells="0" formatColumns="0" formatRows="0" selectLockedCells="1" sort="0"/>
  <mergeCells count="133">
    <mergeCell ref="A68:E68"/>
    <mergeCell ref="F68:J68"/>
    <mergeCell ref="A66:E66"/>
    <mergeCell ref="A67:E67"/>
    <mergeCell ref="F66:J66"/>
    <mergeCell ref="F67:J67"/>
    <mergeCell ref="C57:C58"/>
    <mergeCell ref="D57:D58"/>
    <mergeCell ref="A3:B3"/>
    <mergeCell ref="C3:D3"/>
    <mergeCell ref="I6:J6"/>
    <mergeCell ref="I7:J7"/>
    <mergeCell ref="I8:J8"/>
    <mergeCell ref="I9:J9"/>
    <mergeCell ref="I35:J35"/>
    <mergeCell ref="I36:J36"/>
    <mergeCell ref="I24:J24"/>
    <mergeCell ref="I25:J25"/>
    <mergeCell ref="I26:J26"/>
    <mergeCell ref="A6:B6"/>
    <mergeCell ref="I28:J28"/>
    <mergeCell ref="I29:J29"/>
    <mergeCell ref="I30:J30"/>
    <mergeCell ref="I31:J31"/>
    <mergeCell ref="G37:H37"/>
    <mergeCell ref="G38:H38"/>
    <mergeCell ref="F57:G57"/>
    <mergeCell ref="G34:H34"/>
    <mergeCell ref="G23:H23"/>
    <mergeCell ref="G24:H24"/>
    <mergeCell ref="G15:H15"/>
    <mergeCell ref="G16:H16"/>
    <mergeCell ref="G17:H17"/>
    <mergeCell ref="G18:H18"/>
    <mergeCell ref="G21:H21"/>
    <mergeCell ref="G29:H29"/>
    <mergeCell ref="G30:H30"/>
    <mergeCell ref="G32:H32"/>
    <mergeCell ref="A69:J69"/>
    <mergeCell ref="A65:J65"/>
    <mergeCell ref="A60:B60"/>
    <mergeCell ref="A61:B61"/>
    <mergeCell ref="G31:H31"/>
    <mergeCell ref="G33:H33"/>
    <mergeCell ref="G56:H56"/>
    <mergeCell ref="I39:J39"/>
    <mergeCell ref="I40:J40"/>
    <mergeCell ref="G35:H35"/>
    <mergeCell ref="G36:H36"/>
    <mergeCell ref="G39:H39"/>
    <mergeCell ref="G40:H40"/>
    <mergeCell ref="H57:J57"/>
    <mergeCell ref="A64:B64"/>
    <mergeCell ref="I64:J64"/>
    <mergeCell ref="I63:J63"/>
    <mergeCell ref="I56:J56"/>
    <mergeCell ref="F58:G58"/>
    <mergeCell ref="H58:J58"/>
    <mergeCell ref="G46:H46"/>
    <mergeCell ref="G47:H47"/>
    <mergeCell ref="G48:H48"/>
    <mergeCell ref="G49:H49"/>
    <mergeCell ref="A1:J1"/>
    <mergeCell ref="I10:J10"/>
    <mergeCell ref="I11:J11"/>
    <mergeCell ref="I12:J12"/>
    <mergeCell ref="I13:J13"/>
    <mergeCell ref="I27:J27"/>
    <mergeCell ref="I14:J14"/>
    <mergeCell ref="I15:J15"/>
    <mergeCell ref="I16:J16"/>
    <mergeCell ref="I17:J17"/>
    <mergeCell ref="I18:J18"/>
    <mergeCell ref="I19:J19"/>
    <mergeCell ref="G26:H26"/>
    <mergeCell ref="G27:H27"/>
    <mergeCell ref="I20:J20"/>
    <mergeCell ref="G19:H19"/>
    <mergeCell ref="G20:H20"/>
    <mergeCell ref="G3:H3"/>
    <mergeCell ref="G11:H11"/>
    <mergeCell ref="G12:H12"/>
    <mergeCell ref="G13:H13"/>
    <mergeCell ref="G14:H14"/>
    <mergeCell ref="I21:J21"/>
    <mergeCell ref="A63:B63"/>
    <mergeCell ref="A57:B58"/>
    <mergeCell ref="I34:J34"/>
    <mergeCell ref="I60:J60"/>
    <mergeCell ref="G22:H22"/>
    <mergeCell ref="G6:H6"/>
    <mergeCell ref="G7:H7"/>
    <mergeCell ref="G8:H8"/>
    <mergeCell ref="G9:H9"/>
    <mergeCell ref="G10:H10"/>
    <mergeCell ref="I52:J52"/>
    <mergeCell ref="I53:J53"/>
    <mergeCell ref="I54:J54"/>
    <mergeCell ref="I55:J55"/>
    <mergeCell ref="I22:J22"/>
    <mergeCell ref="I23:J23"/>
    <mergeCell ref="I37:J37"/>
    <mergeCell ref="I38:J38"/>
    <mergeCell ref="G41:H41"/>
    <mergeCell ref="G42:H42"/>
    <mergeCell ref="G43:H43"/>
    <mergeCell ref="G44:H44"/>
    <mergeCell ref="G45:H45"/>
    <mergeCell ref="G25:H25"/>
    <mergeCell ref="E57:E58"/>
    <mergeCell ref="I61:J61"/>
    <mergeCell ref="A59:J59"/>
    <mergeCell ref="A62:J62"/>
    <mergeCell ref="G50:H50"/>
    <mergeCell ref="G51:H51"/>
    <mergeCell ref="G52:H52"/>
    <mergeCell ref="G28:H28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32:J32"/>
    <mergeCell ref="I33:J33"/>
  </mergeCells>
  <dataValidations count="2">
    <dataValidation type="list" allowBlank="1" showInputMessage="1" showErrorMessage="1" errorTitle="Select option from menu" error="Select an option from the drop-down menu. " sqref="G7:G56" xr:uid="{00000000-0002-0000-0000-000000000000}">
      <formula1>$K$7:$K$14</formula1>
    </dataValidation>
    <dataValidation type="list" allowBlank="1" showInputMessage="1" showErrorMessage="1" sqref="F7:F56" xr:uid="{E789C3DF-1035-4E05-8C81-D181405566D7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9"/>
  <sheetViews>
    <sheetView showGridLines="0" zoomScaleNormal="100" workbookViewId="0">
      <selection sqref="A1:J1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53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C60+August!C61</f>
        <v>0</v>
      </c>
      <c r="D61" s="16" t="s">
        <v>30</v>
      </c>
      <c r="E61" s="21">
        <f>COUNTIF(F7:F56, "Purchase")+August!E61</f>
        <v>0</v>
      </c>
      <c r="F61" s="16" t="s">
        <v>31</v>
      </c>
      <c r="G61" s="21">
        <f>COUNTIF(F7:F56, "Refinance")+August!G61</f>
        <v>0</v>
      </c>
      <c r="H61" s="11" t="s">
        <v>32</v>
      </c>
      <c r="I61" s="46">
        <f>I60+August!I61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D57+August!C64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(($C$64/10)-$F$66+$F$67)*12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 sort="0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G56" xr:uid="{00000000-0002-0000-0900-000000000000}">
      <formula1>$K$7:$K$14</formula1>
    </dataValidation>
    <dataValidation type="list" allowBlank="1" showInputMessage="1" showErrorMessage="1" sqref="F7:F56" xr:uid="{1745108C-8F05-4434-8FF0-ED5567E9752C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colBreaks count="1" manualBreakCount="1">
    <brk id="10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69"/>
  <sheetViews>
    <sheetView showGridLines="0" zoomScaleNormal="100" workbookViewId="0">
      <selection sqref="A1:J1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54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C60+September!C61</f>
        <v>0</v>
      </c>
      <c r="D61" s="16" t="s">
        <v>30</v>
      </c>
      <c r="E61" s="21">
        <f>COUNTIF(F7:F56, "Purchase")+September!E61</f>
        <v>0</v>
      </c>
      <c r="F61" s="16" t="s">
        <v>31</v>
      </c>
      <c r="G61" s="21">
        <f>COUNTIF(F7:F56, "Refinance")+September!G61</f>
        <v>0</v>
      </c>
      <c r="H61" s="11" t="s">
        <v>32</v>
      </c>
      <c r="I61" s="46">
        <f>I60+September!I61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D57+September!C64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(($C$64/11)-$F$66+$F$67)*12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 sort="0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G56" xr:uid="{00000000-0002-0000-0A00-000000000000}">
      <formula1>$K$7:$K$14</formula1>
    </dataValidation>
    <dataValidation type="list" allowBlank="1" showInputMessage="1" showErrorMessage="1" sqref="F7:F56" xr:uid="{20761708-4EF4-4A47-AA9B-CB60AD59C1C8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colBreaks count="1" manualBreakCount="1">
    <brk id="10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69"/>
  <sheetViews>
    <sheetView showGridLines="0" zoomScaleNormal="100" workbookViewId="0">
      <selection sqref="A1:J1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55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C60+October!C61</f>
        <v>0</v>
      </c>
      <c r="D61" s="16" t="s">
        <v>30</v>
      </c>
      <c r="E61" s="21">
        <f>COUNTIF(F7:F56, "Purchase")+October!E61</f>
        <v>0</v>
      </c>
      <c r="F61" s="16" t="s">
        <v>31</v>
      </c>
      <c r="G61" s="21">
        <f>COUNTIF(F7:F56, "Refinance")+October!G61</f>
        <v>0</v>
      </c>
      <c r="H61" s="11" t="s">
        <v>32</v>
      </c>
      <c r="I61" s="46">
        <f>I60+October!I61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3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D57+October!C64</f>
        <v>0</v>
      </c>
      <c r="D64" s="12" t="s">
        <v>38</v>
      </c>
      <c r="E64" s="3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(($C$64/12)-$F$66+$F$67)*12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 sort="0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G56" xr:uid="{00000000-0002-0000-0B00-000000000000}">
      <formula1>$K$7:$K$14</formula1>
    </dataValidation>
    <dataValidation type="list" allowBlank="1" showInputMessage="1" showErrorMessage="1" sqref="F7:F56" xr:uid="{515D9589-5AF0-4096-AF47-9ED004FA5377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colBreaks count="1" manualBreakCount="1">
    <brk id="10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DF4B-9CE5-42C9-932C-BAE0135EAD12}">
  <dimension ref="A1:K20"/>
  <sheetViews>
    <sheetView showGridLines="0" zoomScaleNormal="100" workbookViewId="0">
      <selection sqref="A1:J1"/>
    </sheetView>
  </sheetViews>
  <sheetFormatPr defaultRowHeight="13.2" x14ac:dyDescent="0.25"/>
  <cols>
    <col min="1" max="1" width="11.33203125" bestFit="1" customWidth="1"/>
    <col min="2" max="2" width="14" customWidth="1"/>
    <col min="3" max="3" width="14.88671875" customWidth="1"/>
    <col min="4" max="4" width="14" customWidth="1"/>
    <col min="5" max="8" width="16.109375" customWidth="1"/>
    <col min="9" max="9" width="14.5546875" customWidth="1"/>
    <col min="10" max="10" width="13.6640625" customWidth="1"/>
    <col min="11" max="11" width="20.88671875" customWidth="1"/>
  </cols>
  <sheetData>
    <row r="1" spans="1:11" ht="30" x14ac:dyDescent="0.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30" x14ac:dyDescent="0.5">
      <c r="A2" s="19"/>
      <c r="B2" s="19"/>
      <c r="C2" s="19"/>
      <c r="D2" s="19"/>
      <c r="E2" s="3"/>
      <c r="F2" s="3"/>
      <c r="G2" s="19"/>
      <c r="H2" s="19"/>
      <c r="I2" s="4"/>
      <c r="J2" s="4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E3" s="3"/>
      <c r="F3" s="15"/>
      <c r="G3" s="90" t="s">
        <v>3</v>
      </c>
      <c r="H3" s="90"/>
      <c r="I3" s="17"/>
      <c r="J3" s="37"/>
    </row>
    <row r="4" spans="1:11" ht="21.6" customHeight="1" thickBot="1" x14ac:dyDescent="0.3"/>
    <row r="5" spans="1:11" ht="18.600000000000001" thickBot="1" x14ac:dyDescent="0.4">
      <c r="A5" s="3"/>
      <c r="B5" s="94" t="s">
        <v>56</v>
      </c>
      <c r="C5" s="95"/>
      <c r="D5" s="95"/>
      <c r="E5" s="95"/>
      <c r="F5" s="95"/>
      <c r="G5" s="95"/>
      <c r="H5" s="95"/>
      <c r="I5" s="96"/>
      <c r="J5" s="3"/>
    </row>
    <row r="6" spans="1:11" ht="27" customHeight="1" thickBot="1" x14ac:dyDescent="0.3">
      <c r="A6" s="28"/>
      <c r="B6" s="31" t="s">
        <v>14</v>
      </c>
      <c r="C6" s="31" t="s">
        <v>15</v>
      </c>
      <c r="D6" s="32" t="s">
        <v>16</v>
      </c>
      <c r="E6" s="31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57</v>
      </c>
      <c r="K6" s="31" t="s">
        <v>58</v>
      </c>
    </row>
    <row r="7" spans="1:11" ht="27" customHeight="1" thickBot="1" x14ac:dyDescent="0.3">
      <c r="A7" s="33" t="s">
        <v>5</v>
      </c>
      <c r="B7" s="30">
        <f>COUNTIF(December!G7:H56,"CCR")</f>
        <v>0</v>
      </c>
      <c r="C7" s="30">
        <f>COUNTIF(December!G7:H56,"PCR")</f>
        <v>0</v>
      </c>
      <c r="D7" s="30">
        <f>COUNTIF(December!G7:H56,"PC")</f>
        <v>0</v>
      </c>
      <c r="E7" s="30">
        <f>COUNTIF(December!G7:H56,"PF")</f>
        <v>0</v>
      </c>
      <c r="F7" s="30">
        <f>COUNTIF(December!G7:H56,"RLTR")</f>
        <v>0</v>
      </c>
      <c r="G7" s="30">
        <f>COUNTIF(December!G7:H56,"AD")</f>
        <v>0</v>
      </c>
      <c r="H7" s="30">
        <f>COUNTIF(December!G7:H56,"BUS")</f>
        <v>0</v>
      </c>
      <c r="I7" s="30">
        <f>COUNTIF(December!G7:H56,"BLDR")</f>
        <v>0</v>
      </c>
      <c r="J7" s="35">
        <f>SUM(B7:I7)</f>
        <v>0</v>
      </c>
      <c r="K7" s="36">
        <f>December!D57</f>
        <v>0</v>
      </c>
    </row>
    <row r="8" spans="1:11" ht="27" customHeight="1" thickBot="1" x14ac:dyDescent="0.3">
      <c r="A8" s="33" t="s">
        <v>45</v>
      </c>
      <c r="B8" s="30">
        <f>COUNTIF(January!G7:H56,"CCR")</f>
        <v>0</v>
      </c>
      <c r="C8" s="30">
        <f>COUNTIF(January!G7:H56,"PCR")</f>
        <v>0</v>
      </c>
      <c r="D8" s="30">
        <f>COUNTIF(January!G7:H56,"PC")</f>
        <v>0</v>
      </c>
      <c r="E8" s="30">
        <f>COUNTIF(January!G7:H56,"PF")</f>
        <v>0</v>
      </c>
      <c r="F8" s="30">
        <f>COUNTIF(January!G7:H56,"RLTR")</f>
        <v>0</v>
      </c>
      <c r="G8" s="30">
        <f>COUNTIF(January!G7:H56,"AD")</f>
        <v>0</v>
      </c>
      <c r="H8" s="30">
        <f>COUNTIF(January!G7:H56,"BUS")</f>
        <v>0</v>
      </c>
      <c r="I8" s="30">
        <f>COUNTIF(January!G7:H56,"BLDR")</f>
        <v>0</v>
      </c>
      <c r="J8" s="35">
        <f>SUM(B8:I8)</f>
        <v>0</v>
      </c>
      <c r="K8" s="36">
        <f>January!D57</f>
        <v>0</v>
      </c>
    </row>
    <row r="9" spans="1:11" ht="27" customHeight="1" thickBot="1" x14ac:dyDescent="0.3">
      <c r="A9" s="33" t="s">
        <v>46</v>
      </c>
      <c r="B9" s="30">
        <f>COUNTIF(February!G7:H56,"CCR")</f>
        <v>0</v>
      </c>
      <c r="C9" s="30">
        <f>COUNTIF(February!G7:H56,"PCR")</f>
        <v>0</v>
      </c>
      <c r="D9" s="30">
        <f>COUNTIF(February!G7:H56,"PC")</f>
        <v>0</v>
      </c>
      <c r="E9" s="30">
        <f>COUNTIF(February!G7:H56,"PF")</f>
        <v>0</v>
      </c>
      <c r="F9" s="30">
        <f>COUNTIF(February!G7:H56,"RLTR")</f>
        <v>0</v>
      </c>
      <c r="G9" s="30">
        <f>COUNTIF(February!G7:H56,"AD")</f>
        <v>0</v>
      </c>
      <c r="H9" s="30">
        <f>COUNTIF(February!G7:H56,"BUS")</f>
        <v>0</v>
      </c>
      <c r="I9" s="30">
        <f>COUNTIF(February!G7:H56,"BLDR")</f>
        <v>0</v>
      </c>
      <c r="J9" s="35">
        <f t="shared" ref="J9:J18" si="0">SUM(B9:I9)</f>
        <v>0</v>
      </c>
      <c r="K9" s="36">
        <f>February!D57</f>
        <v>0</v>
      </c>
    </row>
    <row r="10" spans="1:11" ht="27" customHeight="1" thickBot="1" x14ac:dyDescent="0.3">
      <c r="A10" s="33" t="s">
        <v>47</v>
      </c>
      <c r="B10" s="30">
        <f>COUNTIF(March!G7:H56,"CCR")</f>
        <v>0</v>
      </c>
      <c r="C10" s="30">
        <f>COUNTIF(March!G7:H56,"PCR")</f>
        <v>0</v>
      </c>
      <c r="D10" s="30">
        <f>COUNTIF(March!G7:H56,"PC")</f>
        <v>0</v>
      </c>
      <c r="E10" s="30">
        <f>COUNTIF(March!G7:H56,"PF")</f>
        <v>0</v>
      </c>
      <c r="F10" s="30">
        <f>COUNTIF(March!G7:H56,"RLTR")</f>
        <v>0</v>
      </c>
      <c r="G10" s="30">
        <f>COUNTIF(March!G7:H56,"AD")</f>
        <v>0</v>
      </c>
      <c r="H10" s="30">
        <f>COUNTIF(March!G7:H56,"BUS")</f>
        <v>0</v>
      </c>
      <c r="I10" s="30">
        <f>COUNTIF(March!G7:H56,"BLDR")</f>
        <v>0</v>
      </c>
      <c r="J10" s="35">
        <f t="shared" si="0"/>
        <v>0</v>
      </c>
      <c r="K10" s="36">
        <f>March!D57</f>
        <v>0</v>
      </c>
    </row>
    <row r="11" spans="1:11" ht="27" customHeight="1" thickBot="1" x14ac:dyDescent="0.3">
      <c r="A11" s="33" t="s">
        <v>48</v>
      </c>
      <c r="B11" s="30">
        <f>COUNTIF(April!G7:H56,"CCR")</f>
        <v>0</v>
      </c>
      <c r="C11" s="30">
        <f>COUNTIF(April!G7:H56,"PCR")</f>
        <v>0</v>
      </c>
      <c r="D11" s="30">
        <f>COUNTIF(April!G7:H56,"PC")</f>
        <v>0</v>
      </c>
      <c r="E11" s="30">
        <f>COUNTIF(April!G7:H56,"PF")</f>
        <v>0</v>
      </c>
      <c r="F11" s="30">
        <f>COUNTIF(April!G7:H56,"RLTR")</f>
        <v>0</v>
      </c>
      <c r="G11" s="30">
        <f>COUNTIF(April!G7:H56,"AD")</f>
        <v>0</v>
      </c>
      <c r="H11" s="30">
        <f>COUNTIF(April!G7:H56,"BUS")</f>
        <v>0</v>
      </c>
      <c r="I11" s="30">
        <f>COUNTIF(April!G7:H56,"BLDR")</f>
        <v>0</v>
      </c>
      <c r="J11" s="35">
        <f t="shared" si="0"/>
        <v>0</v>
      </c>
      <c r="K11" s="36">
        <f>April!D57</f>
        <v>0</v>
      </c>
    </row>
    <row r="12" spans="1:11" ht="27" customHeight="1" thickBot="1" x14ac:dyDescent="0.3">
      <c r="A12" s="33" t="s">
        <v>49</v>
      </c>
      <c r="B12" s="30">
        <f>COUNTIF(May!G7:H56,"CCR")</f>
        <v>0</v>
      </c>
      <c r="C12" s="30">
        <f>COUNTIF(May!G7:H56,"PCR")</f>
        <v>0</v>
      </c>
      <c r="D12" s="30">
        <f>COUNTIF(May!G7:H56,"PC")</f>
        <v>0</v>
      </c>
      <c r="E12" s="30">
        <f>COUNTIF(May!G7:H56,"PF")</f>
        <v>0</v>
      </c>
      <c r="F12" s="30">
        <f>COUNTIF(May!G7:H56,"RLTR")</f>
        <v>0</v>
      </c>
      <c r="G12" s="30">
        <f>COUNTIF(May!G7:H56,"AD")</f>
        <v>0</v>
      </c>
      <c r="H12" s="30">
        <f>COUNTIF(May!G7:H56,"BUS")</f>
        <v>0</v>
      </c>
      <c r="I12" s="30">
        <f>COUNTIF(May!G7:H56,"BLDR")</f>
        <v>0</v>
      </c>
      <c r="J12" s="35">
        <f t="shared" si="0"/>
        <v>0</v>
      </c>
      <c r="K12" s="36">
        <f>May!D57</f>
        <v>0</v>
      </c>
    </row>
    <row r="13" spans="1:11" ht="27" customHeight="1" thickBot="1" x14ac:dyDescent="0.3">
      <c r="A13" s="33" t="s">
        <v>50</v>
      </c>
      <c r="B13" s="30">
        <f>COUNTIF(June!G7:H56,"CCR")</f>
        <v>0</v>
      </c>
      <c r="C13" s="30">
        <f>COUNTIF(June!G7:H56,"PCR")</f>
        <v>0</v>
      </c>
      <c r="D13" s="30">
        <f>COUNTIF(June!G7:H56,"PC")</f>
        <v>0</v>
      </c>
      <c r="E13" s="30">
        <f>COUNTIF(June!G7:H56,"PF")</f>
        <v>0</v>
      </c>
      <c r="F13" s="30">
        <f>COUNTIF(June!G7:H56,"RLTR")</f>
        <v>0</v>
      </c>
      <c r="G13" s="30">
        <f>COUNTIF(June!G7:H56,"AD")</f>
        <v>0</v>
      </c>
      <c r="H13" s="30">
        <f>COUNTIF(June!G7:H56,"BUS")</f>
        <v>0</v>
      </c>
      <c r="I13" s="30">
        <f>COUNTIF(June!G7:H56,"BLDR")</f>
        <v>0</v>
      </c>
      <c r="J13" s="35">
        <f t="shared" si="0"/>
        <v>0</v>
      </c>
      <c r="K13" s="36">
        <f>June!D57</f>
        <v>0</v>
      </c>
    </row>
    <row r="14" spans="1:11" ht="27" customHeight="1" thickBot="1" x14ac:dyDescent="0.3">
      <c r="A14" s="33" t="s">
        <v>51</v>
      </c>
      <c r="B14" s="30">
        <f>COUNTIF(July!G7:H56,"CCR")</f>
        <v>0</v>
      </c>
      <c r="C14" s="30">
        <f>COUNTIF(July!G7:H56,"PCR")</f>
        <v>0</v>
      </c>
      <c r="D14" s="30">
        <f>COUNTIF(July!G7:H56,"PC")</f>
        <v>0</v>
      </c>
      <c r="E14" s="30">
        <f>COUNTIF(July!G7:H56,"PF")</f>
        <v>0</v>
      </c>
      <c r="F14" s="30">
        <f>COUNTIF(July!G7:H56,"RLTR")</f>
        <v>0</v>
      </c>
      <c r="G14" s="30">
        <f>COUNTIF(July!G7:H56,"AD")</f>
        <v>0</v>
      </c>
      <c r="H14" s="30">
        <f>COUNTIF(July!G7:H56,"BUS")</f>
        <v>0</v>
      </c>
      <c r="I14" s="30">
        <f>COUNTIF(July!G7:H56,"BLDR")</f>
        <v>0</v>
      </c>
      <c r="J14" s="35">
        <f t="shared" si="0"/>
        <v>0</v>
      </c>
      <c r="K14" s="36">
        <f>July!D57</f>
        <v>0</v>
      </c>
    </row>
    <row r="15" spans="1:11" ht="27" customHeight="1" thickBot="1" x14ac:dyDescent="0.3">
      <c r="A15" s="33" t="s">
        <v>52</v>
      </c>
      <c r="B15" s="30">
        <f>COUNTIF(August!G7:H56,"CCR")</f>
        <v>0</v>
      </c>
      <c r="C15" s="30">
        <f>COUNTIF(August!G7:H56,"PCR")</f>
        <v>0</v>
      </c>
      <c r="D15" s="30">
        <f>COUNTIF(August!G7:H56,"PC")</f>
        <v>0</v>
      </c>
      <c r="E15" s="30">
        <f>COUNTIF(August!G7:H56,"PF")</f>
        <v>0</v>
      </c>
      <c r="F15" s="30">
        <f>COUNTIF(August!G7:H56,"RLTR")</f>
        <v>0</v>
      </c>
      <c r="G15" s="30">
        <f>COUNTIF(August!G7:H56,"AD")</f>
        <v>0</v>
      </c>
      <c r="H15" s="30">
        <f>COUNTIF(August!G7:H56,"BUS")</f>
        <v>0</v>
      </c>
      <c r="I15" s="30">
        <f>COUNTIF(August!G7:H56,"BLDR")</f>
        <v>0</v>
      </c>
      <c r="J15" s="35">
        <f t="shared" si="0"/>
        <v>0</v>
      </c>
      <c r="K15" s="36">
        <f>August!D57</f>
        <v>0</v>
      </c>
    </row>
    <row r="16" spans="1:11" ht="27" customHeight="1" thickBot="1" x14ac:dyDescent="0.3">
      <c r="A16" s="33" t="s">
        <v>53</v>
      </c>
      <c r="B16" s="30">
        <f>COUNTIF(September!G7:H56,"CCR")</f>
        <v>0</v>
      </c>
      <c r="C16" s="30">
        <f>COUNTIF(September!G7:H56,"PCR")</f>
        <v>0</v>
      </c>
      <c r="D16" s="30">
        <f>COUNTIF(September!G7:H56,"PC")</f>
        <v>0</v>
      </c>
      <c r="E16" s="30">
        <f>COUNTIF(September!G7:H56,"PF")</f>
        <v>0</v>
      </c>
      <c r="F16" s="30">
        <f>COUNTIF(September!G7:H56,"RLTR")</f>
        <v>0</v>
      </c>
      <c r="G16" s="30">
        <f>COUNTIF(September!G7:H56,"AD")</f>
        <v>0</v>
      </c>
      <c r="H16" s="30">
        <f>COUNTIF(September!G7:H56,"BUS")</f>
        <v>0</v>
      </c>
      <c r="I16" s="30">
        <f>COUNTIF(September!G7:H56,"BLDR")</f>
        <v>0</v>
      </c>
      <c r="J16" s="35">
        <f t="shared" si="0"/>
        <v>0</v>
      </c>
      <c r="K16" s="36">
        <f>September!D57</f>
        <v>0</v>
      </c>
    </row>
    <row r="17" spans="1:11" ht="27" customHeight="1" thickBot="1" x14ac:dyDescent="0.3">
      <c r="A17" s="33" t="s">
        <v>54</v>
      </c>
      <c r="B17" s="30">
        <f>COUNTIF(October!G7:H56,"CCR")</f>
        <v>0</v>
      </c>
      <c r="C17" s="30">
        <f>COUNTIF(October!G7:H56,"PCR")</f>
        <v>0</v>
      </c>
      <c r="D17" s="30">
        <f>COUNTIF(October!G7:H56,"PC")</f>
        <v>0</v>
      </c>
      <c r="E17" s="30">
        <f>COUNTIF(October!G7:H56,"PF")</f>
        <v>0</v>
      </c>
      <c r="F17" s="30">
        <f>COUNTIF(October!G7:H56,"RLTR")</f>
        <v>0</v>
      </c>
      <c r="G17" s="30">
        <f>COUNTIF(October!G7:H56,"AD")</f>
        <v>0</v>
      </c>
      <c r="H17" s="30">
        <f>COUNTIF(October!G7:H56,"BUS")</f>
        <v>0</v>
      </c>
      <c r="I17" s="30">
        <f>COUNTIF(October!G7:H56,"BLDR")</f>
        <v>0</v>
      </c>
      <c r="J17" s="35">
        <f t="shared" si="0"/>
        <v>0</v>
      </c>
      <c r="K17" s="36">
        <f>October!D57</f>
        <v>0</v>
      </c>
    </row>
    <row r="18" spans="1:11" ht="27" customHeight="1" thickBot="1" x14ac:dyDescent="0.3">
      <c r="A18" s="33" t="s">
        <v>55</v>
      </c>
      <c r="B18" s="30">
        <f>COUNTIF(November!G7:H56,"CCR")</f>
        <v>0</v>
      </c>
      <c r="C18" s="30">
        <f>COUNTIF(November!G7:H56,"PCR")</f>
        <v>0</v>
      </c>
      <c r="D18" s="30">
        <f>COUNTIF(November!G7:H56,"PC")</f>
        <v>0</v>
      </c>
      <c r="E18" s="30">
        <f>COUNTIF(November!G7:H56,"PF")</f>
        <v>0</v>
      </c>
      <c r="F18" s="30">
        <f>COUNTIF(November!G7:H56,"RLTR")</f>
        <v>0</v>
      </c>
      <c r="G18" s="30">
        <f>COUNTIF(November!G7:H56,"AD")</f>
        <v>0</v>
      </c>
      <c r="H18" s="30">
        <f>COUNTIF(November!G7:H56,"BUS")</f>
        <v>0</v>
      </c>
      <c r="I18" s="30">
        <f>COUNTIF(November!G7:H56,"BLDR")</f>
        <v>0</v>
      </c>
      <c r="J18" s="35">
        <f t="shared" si="0"/>
        <v>0</v>
      </c>
      <c r="K18" s="36">
        <f>November!D57</f>
        <v>0</v>
      </c>
    </row>
    <row r="19" spans="1:11" ht="30" customHeight="1" thickBot="1" x14ac:dyDescent="0.3">
      <c r="A19" s="34" t="s">
        <v>59</v>
      </c>
      <c r="B19" s="35">
        <f>SUM(B7:B18)</f>
        <v>0</v>
      </c>
      <c r="C19" s="35">
        <f t="shared" ref="C19:I19" si="1">SUM(C7:C18)</f>
        <v>0</v>
      </c>
      <c r="D19" s="35">
        <f t="shared" si="1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29"/>
    </row>
    <row r="20" spans="1:11" ht="30" customHeight="1" thickBot="1" x14ac:dyDescent="0.3">
      <c r="A20" s="34" t="s">
        <v>60</v>
      </c>
      <c r="B20" s="36">
        <f ca="1">SUMIF(December!G7:H56,"CCR",December!D7:D56)+SUMIF(January!G7:H56,"CCR",January!D7:D56)+SUMIF(February!G7:H56,"CCR",February!D7:D56)+SUMIF(March!G7:H56,"CCR",March!D7:D56)+SUMIF(April!G7:H56,"CCR",April!D7:D56)+SUMIF(May!G7:H56,"CCR",May!D7:D56)+SUMIF(June!G7:H56,"CCR",June!D7:D56)+SUMIF(July!G7:H56,"CCR",July!D7:D56)+SUMIF(August!G7:H56,"CCR",August!D7:D56)+SUMIF(September!G7:H56,"CCR",September!D7:D56)+SUMIF(October!G7:H56,"CCR",October!D7:D56)+SUMIF(November!G7:H56,"CCR",November!D7:D56)</f>
        <v>0</v>
      </c>
      <c r="C20" s="36">
        <f ca="1">SUMIF(December!G7:H56,"PCR",December!D7:D56)+SUMIF(January!G7:H56,"PCR",January!D7:D56)+SUMIF(February!G7:H56,"PCR",February!D7:D56)+SUMIF(March!G7:H56,"PCR",March!D7:D56)+SUMIF(April!G7:H56,"PCR",April!D7:D56)+SUMIF(May!G7:H56,"PCR",May!D7:D56)+SUMIF(June!G7:H56,"PCR",June!D7:D56)+SUMIF(July!G7:H56,"PCR",July!D7:D56)+SUMIF(August!G7:H56,"PCR",August!D7:D56)+SUMIF(September!G7:H56,"PCR",September!D7:D56)+SUMIF(October!G7:H56,"PCR",October!D7:D56)+SUMIF(November!G7:H56,"PCR",November!D7:D56)</f>
        <v>0</v>
      </c>
      <c r="D20" s="36">
        <f ca="1">SUMIF(December!G7:H56,"PC",December!D7:D56)+SUMIF(January!G7:H56,"PC",January!D7:D56)+SUMIF(February!G7:H56,"PC",February!D7:D56)+SUMIF(March!G7:H56,"PC",March!D7:D56)+SUMIF(April!G7:H56,"PC",April!D7:D56)+SUMIF(May!G7:H56,"PC",May!D7:D56)+SUMIF(June!G7:H56,"PC",June!D7:D56)+SUMIF(July!G7:H56,"PC",July!D7:D56)+SUMIF(August!G7:H56,"PC",August!D7:D56)+SUMIF(September!G7:H56,"PC",September!D7:D56)+SUMIF(October!G7:H56,"PC",October!D7:D56)+SUMIF(November!G7:H56,"PC",November!D7:D56)</f>
        <v>0</v>
      </c>
      <c r="E20" s="36">
        <f ca="1">SUMIF(December!G7:H56,"PF",December!D7:D56)+SUMIF(January!G7:H56,"PF",January!D7:D56)+SUMIF(February!G7:H56,"PF",February!D7:D56)+SUMIF(March!G7:H56,"PF",March!D7:D56)+SUMIF(April!G7:H56,"PF",April!D7:D56)+SUMIF(May!G7:H56,"PF",May!D7:D56)+SUMIF(June!G7:H56,"PF",June!D7:D56)+SUMIF(July!G7:H56,"PF",July!D7:D56)+SUMIF(August!G7:H56,"PF",August!D7:D56)+SUMIF(September!G7:H56,"PF",September!D7:D56)+SUMIF(October!G7:H56,"PF",October!D7:D56)+SUMIF(November!G7:H56,"PF",November!D7:D56)</f>
        <v>0</v>
      </c>
      <c r="F20" s="36">
        <f ca="1">SUMIF(December!G7:H56,"RLTR",December!D7:D56)+SUMIF(January!G7:H56,"RLTR",January!D7:D56)+SUMIF(February!G7:H56,"RLTR",February!D7:D56)+SUMIF(March!G7:H56,"RLTR",March!D7:D56)+SUMIF(April!G7:H56,"RLTR",April!D7:D56)+SUMIF(May!G7:H56,"RLTR",May!D7:D56)+SUMIF(June!G7:H56,"RLTR",June!D7:D56)+SUMIF(July!G7:H56,"RLTR",July!D7:D56)+SUMIF(August!G7:H56,"RLTR",August!D7:D56)+SUMIF(September!G7:H56,"RLTR",September!D7:D56)+SUMIF(October!G7:H56,"RLTR",October!D7:D56)+SUMIF(November!G7:H56,"RLTR",November!D7:D56)</f>
        <v>0</v>
      </c>
      <c r="G20" s="36">
        <f ca="1">SUMIF(December!G7:H56,"AD",December!D7:D56)+SUMIF(January!G7:H56,"AD",January!D7:D56)+SUMIF(February!G7:H56,"AD",February!D7:D56)+SUMIF(March!G7:H56,"AD",March!D7:D56)+SUMIF(April!G7:H56,"AD",April!D7:D56)+SUMIF(May!G7:H56,"AD",May!D7:D56)+SUMIF(June!G7:H56,"AD",June!D7:D56)+SUMIF(July!G7:H56,"AD",July!D7:D56)+SUMIF(August!G7:H56,"AD",August!D7:D56)+SUMIF(September!G7:H56,"AD",September!D7:D56)+SUMIF(October!G7:H56,"AD",October!D7:D56)+SUMIF(November!G7:H56,"AD",November!D7:D56)</f>
        <v>0</v>
      </c>
      <c r="H20" s="36">
        <f ca="1">SUMIF(December!G7:H56,"BUS",December!D7:D56)+SUMIF(January!G7:H56,"BUS",January!D7:D56)+SUMIF(February!G7:H56,"BUS",February!D7:D56)+SUMIF(March!G7:H56,"BUS",March!D7:D56)+SUMIF(April!G7:H56,"BUS",April!D7:D56)+SUMIF(May!G7:H56,"BUS",May!D7:D56)+SUMIF(June!G7:H56,"BUS",June!D7:D56)+SUMIF(July!G7:H56,"BUS",July!D7:D56)+SUMIF(August!G7:H56,"BUS",August!D7:D56)+SUMIF(September!G7:H56,"BUS",September!D7:D56)+SUMIF(October!G7:H56,"BUS",October!D7:D56)+SUMIF(November!G7:H56,"BUS",November!D7:D56)</f>
        <v>0</v>
      </c>
      <c r="I20" s="36">
        <f ca="1">SUMIF(December!G7:H56,"BLDR",December!D7:D56)+SUMIF(January!G7:H56,"BLDR",January!D7:D56)+SUMIF(February!G7:H56,"BLDR",February!D7:D56)+SUMIF(March!G7:H56,"BLDR",March!D7:D56)+SUMIF(April!G7:H56,"BLDR",April!D7:D56)+SUMIF(May!G7:H56,"BLDR",May!D7:D56)+SUMIF(June!G7:H56,"BLDR",June!D7:D56)+SUMIF(July!G7:H56,"BLDR",July!D7:D56)+SUMIF(August!G7:H56,"BLDR",August!D7:D56)+SUMIF(September!G7:H56,"BLDR",September!D7:D56)+SUMIF(October!G7:H56,"BLDR",October!D7:D56)+SUMIF(November!G7:H56,"BLDR",November!D7:D56)</f>
        <v>0</v>
      </c>
    </row>
  </sheetData>
  <sheetProtection sheet="1" objects="1" scenarios="1" formatCells="0" formatColumns="0" formatRows="0" selectLockedCells="1" sort="0" autoFilter="0"/>
  <mergeCells count="5">
    <mergeCell ref="A1:J1"/>
    <mergeCell ref="A3:B3"/>
    <mergeCell ref="C3:D3"/>
    <mergeCell ref="G3:H3"/>
    <mergeCell ref="B5:I5"/>
  </mergeCells>
  <phoneticPr fontId="16" type="noConversion"/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9"/>
  <sheetViews>
    <sheetView showGridLines="0" zoomScaleNormal="100" workbookViewId="0">
      <selection sqref="A1:J1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45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COUNTIF(F7:F36, "Purchase")</f>
        <v>0</v>
      </c>
      <c r="F60" s="16" t="s">
        <v>27</v>
      </c>
      <c r="G60" s="21">
        <f>COUNTIF(F7:F36,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C60+December!C61</f>
        <v>0</v>
      </c>
      <c r="D61" s="16" t="s">
        <v>30</v>
      </c>
      <c r="E61" s="21">
        <f>COUNTIF(F7:F56, "Purchase")+December!E61</f>
        <v>0</v>
      </c>
      <c r="F61" s="16" t="s">
        <v>31</v>
      </c>
      <c r="G61" s="21">
        <f>COUNTIF(F7:F56, "Refinance")+December!G61</f>
        <v>0</v>
      </c>
      <c r="H61" s="11" t="s">
        <v>32</v>
      </c>
      <c r="I61" s="46">
        <f>I60+December!I61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D57+December!C64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>
        <v>1000</v>
      </c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>
        <v>200</v>
      </c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(($C$64/2)-$F$66+$F$67)*12</f>
        <v>-9600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G56" xr:uid="{00000000-0002-0000-0100-000000000000}">
      <formula1>$K$7:$K$14</formula1>
    </dataValidation>
    <dataValidation type="list" allowBlank="1" showInputMessage="1" showErrorMessage="1" sqref="F7:F56" xr:uid="{21BF196B-AF96-406B-B493-76A3C748AE7E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9"/>
  <sheetViews>
    <sheetView showGridLines="0" tabSelected="1" zoomScaleNormal="100" workbookViewId="0">
      <selection activeCell="C3" sqref="C3:D3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46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C60+January!C61</f>
        <v>0</v>
      </c>
      <c r="D61" s="16" t="s">
        <v>30</v>
      </c>
      <c r="E61" s="21">
        <f>COUNTIF(F7:F56, "Purchase")+January!E61</f>
        <v>0</v>
      </c>
      <c r="F61" s="16" t="s">
        <v>31</v>
      </c>
      <c r="G61" s="21">
        <f>COUNTIF(F7:F56, "Refinance")+January!G61</f>
        <v>0</v>
      </c>
      <c r="H61" s="11" t="s">
        <v>32</v>
      </c>
      <c r="I61" s="46">
        <f>I60+January!I61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D57+January!C64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(($C$64/3)-$F$66+$F$67)*12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 sort="0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H56" xr:uid="{00000000-0002-0000-0200-000000000000}">
      <formula1>$K$7:$K$14</formula1>
    </dataValidation>
    <dataValidation type="list" allowBlank="1" showInputMessage="1" showErrorMessage="1" sqref="F7:F56" xr:uid="{18113B89-B8AA-440F-9219-2E66550C4886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colBreaks count="1" manualBreakCount="1">
    <brk id="10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9"/>
  <sheetViews>
    <sheetView showGridLines="0" zoomScaleNormal="100" workbookViewId="0">
      <selection sqref="A1:J1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47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C60+February!C61</f>
        <v>0</v>
      </c>
      <c r="D61" s="16" t="s">
        <v>30</v>
      </c>
      <c r="E61" s="21">
        <f>COUNTIF(F7:F56, "Purchase")+February!E61</f>
        <v>0</v>
      </c>
      <c r="F61" s="16" t="s">
        <v>31</v>
      </c>
      <c r="G61" s="21">
        <f>COUNTIF(F7:F56, "Refinance")+February!G61</f>
        <v>0</v>
      </c>
      <c r="H61" s="11" t="s">
        <v>32</v>
      </c>
      <c r="I61" s="46">
        <f>I60+February!I61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D57+February!C64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(($C$64/4)-$F$66+$F$67)*12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G56" xr:uid="{00000000-0002-0000-0300-000000000000}">
      <formula1>$K$7:$K$14</formula1>
    </dataValidation>
    <dataValidation type="list" allowBlank="1" showInputMessage="1" showErrorMessage="1" sqref="F7:F56" xr:uid="{FE16A9DC-3B06-4439-A36A-E4E9B53DF11F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colBreaks count="1" manualBreakCount="1">
    <brk id="10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69"/>
  <sheetViews>
    <sheetView showGridLines="0" zoomScaleNormal="100" workbookViewId="0">
      <selection sqref="A1:J1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48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C60+March!C61</f>
        <v>0</v>
      </c>
      <c r="D61" s="16" t="s">
        <v>30</v>
      </c>
      <c r="E61" s="21">
        <f>COUNTIF(F7:F56, "Purchase")+March!E61</f>
        <v>0</v>
      </c>
      <c r="F61" s="16" t="s">
        <v>31</v>
      </c>
      <c r="G61" s="21">
        <f>COUNTIF(F7:F56, "Refinance")+March!G61</f>
        <v>0</v>
      </c>
      <c r="H61" s="11" t="s">
        <v>32</v>
      </c>
      <c r="I61" s="46">
        <f>I60+March!I61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D57+March!C64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(($C$64/5)-$F$66+$F$67)*12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 sort="0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G56" xr:uid="{00000000-0002-0000-0400-000000000000}">
      <formula1>$K$7:$K$14</formula1>
    </dataValidation>
    <dataValidation type="list" allowBlank="1" showInputMessage="1" showErrorMessage="1" sqref="F7:F56" xr:uid="{2076DBB9-AACE-4FE7-B4A4-6BE5D7855A2A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9"/>
  <sheetViews>
    <sheetView showGridLines="0" zoomScaleNormal="100" workbookViewId="0">
      <selection sqref="A1:J1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49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C60+April!C61</f>
        <v>0</v>
      </c>
      <c r="D61" s="16" t="s">
        <v>30</v>
      </c>
      <c r="E61" s="21">
        <f>COUNTIF(F7:F56, "Purchase")+April!E61</f>
        <v>0</v>
      </c>
      <c r="F61" s="16" t="s">
        <v>31</v>
      </c>
      <c r="G61" s="21">
        <f>COUNTIF(F7:F56, "Refinance")+April!G61</f>
        <v>0</v>
      </c>
      <c r="H61" s="11" t="s">
        <v>32</v>
      </c>
      <c r="I61" s="46">
        <f>I60+April!I61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D57+April!C64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(($C$64/6)-$F$66+$F$67)*12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 sort="0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G56" xr:uid="{00000000-0002-0000-0500-000000000000}">
      <formula1>$K$7:$K$14</formula1>
    </dataValidation>
    <dataValidation type="list" allowBlank="1" showInputMessage="1" showErrorMessage="1" sqref="F7:F56" xr:uid="{8AB5E15B-EE03-4876-B143-437F9DC2ED57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colBreaks count="1" manualBreakCount="1">
    <brk id="10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69"/>
  <sheetViews>
    <sheetView showGridLines="0" zoomScaleNormal="100" workbookViewId="0">
      <selection sqref="A1:J1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50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C60+May!C61</f>
        <v>0</v>
      </c>
      <c r="D61" s="16" t="s">
        <v>30</v>
      </c>
      <c r="E61" s="21">
        <f>COUNTIF(F7:F56, "Purchase")+May!E61</f>
        <v>0</v>
      </c>
      <c r="F61" s="16" t="s">
        <v>31</v>
      </c>
      <c r="G61" s="21">
        <f>COUNTIF(F7:F56, "Refinance")+May!G61</f>
        <v>0</v>
      </c>
      <c r="H61" s="11" t="s">
        <v>32</v>
      </c>
      <c r="I61" s="46">
        <f>I60+May!I61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D57+May!C64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(($C$64/7)-$F$66+$F$67)*12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 sort="0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G56" xr:uid="{00000000-0002-0000-0600-000000000000}">
      <formula1>$K$7:$K$14</formula1>
    </dataValidation>
    <dataValidation type="list" allowBlank="1" showInputMessage="1" showErrorMessage="1" sqref="F7:F56" xr:uid="{0960A389-D217-435A-BEB1-1EC001836913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colBreaks count="1" manualBreakCount="1">
    <brk id="10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69"/>
  <sheetViews>
    <sheetView showGridLines="0" zoomScaleNormal="100" workbookViewId="0">
      <selection sqref="A1:J1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51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C60+June!C61</f>
        <v>0</v>
      </c>
      <c r="D61" s="16" t="s">
        <v>30</v>
      </c>
      <c r="E61" s="21">
        <f>COUNTIF(F7:F56, "Purchase")+June!E61</f>
        <v>0</v>
      </c>
      <c r="F61" s="16" t="s">
        <v>31</v>
      </c>
      <c r="G61" s="21">
        <f>COUNTIF(F7:F56, "Refinance")+June!G61</f>
        <v>0</v>
      </c>
      <c r="H61" s="11" t="s">
        <v>32</v>
      </c>
      <c r="I61" s="46">
        <f>I60+June!I61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D57+June!C64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(($C$64/8)-$F$66+$F$67)*12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 sort="0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G56" xr:uid="{00000000-0002-0000-0700-000000000000}">
      <formula1>$K$7:$K$14</formula1>
    </dataValidation>
    <dataValidation type="list" allowBlank="1" showInputMessage="1" showErrorMessage="1" sqref="F7:F56" xr:uid="{29D44BB7-BC57-4EB0-A69F-2A8D4AD3E4BC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colBreaks count="1" manualBreakCount="1">
    <brk id="10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69"/>
  <sheetViews>
    <sheetView showGridLines="0" zoomScaleNormal="100" workbookViewId="0">
      <selection sqref="A1:J1"/>
    </sheetView>
  </sheetViews>
  <sheetFormatPr defaultColWidth="8.88671875" defaultRowHeight="13.2" x14ac:dyDescent="0.25"/>
  <cols>
    <col min="1" max="1" width="3" style="3" bestFit="1" customWidth="1"/>
    <col min="2" max="2" width="12.6640625" style="3" customWidth="1"/>
    <col min="3" max="3" width="20.33203125" style="3" customWidth="1"/>
    <col min="4" max="4" width="17.33203125" style="3" customWidth="1"/>
    <col min="5" max="5" width="17.6640625" style="3" customWidth="1"/>
    <col min="6" max="6" width="20" style="3" bestFit="1" customWidth="1"/>
    <col min="7" max="7" width="12.109375" style="3" customWidth="1"/>
    <col min="8" max="8" width="11.6640625" style="3" customWidth="1"/>
    <col min="9" max="10" width="14.109375" style="3" customWidth="1"/>
    <col min="11" max="16384" width="8.88671875" style="3"/>
  </cols>
  <sheetData>
    <row r="1" spans="1:11" ht="28.2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9.95" customHeight="1" x14ac:dyDescent="0.5">
      <c r="A2" s="19"/>
      <c r="B2" s="19"/>
      <c r="C2" s="19"/>
      <c r="D2" s="19"/>
      <c r="G2" s="19"/>
      <c r="H2" s="19"/>
      <c r="I2" s="27"/>
      <c r="J2" s="27"/>
    </row>
    <row r="3" spans="1:11" ht="24.6" x14ac:dyDescent="0.4">
      <c r="A3" s="90" t="s">
        <v>1</v>
      </c>
      <c r="B3" s="90"/>
      <c r="C3" s="91" t="str">
        <f>December!C3</f>
        <v>Your Name Here</v>
      </c>
      <c r="D3" s="91"/>
      <c r="F3" s="15"/>
      <c r="G3" s="67" t="s">
        <v>3</v>
      </c>
      <c r="H3" s="67"/>
      <c r="I3" s="17"/>
      <c r="J3" s="37"/>
    </row>
    <row r="4" spans="1:11" ht="21.6" thickBot="1" x14ac:dyDescent="0.45">
      <c r="B4" s="5"/>
      <c r="C4" s="5"/>
      <c r="D4" s="5"/>
      <c r="E4" s="5"/>
      <c r="F4" s="5"/>
    </row>
    <row r="5" spans="1:11" ht="18.600000000000001" customHeight="1" thickBot="1" x14ac:dyDescent="0.4">
      <c r="B5" s="6" t="s">
        <v>4</v>
      </c>
      <c r="C5" s="2" t="s">
        <v>52</v>
      </c>
      <c r="D5" s="7" t="s">
        <v>6</v>
      </c>
      <c r="E5" s="1">
        <v>2023</v>
      </c>
      <c r="F5" s="14"/>
    </row>
    <row r="6" spans="1:11" ht="18.600000000000001" customHeight="1" thickBot="1" x14ac:dyDescent="0.3">
      <c r="A6" s="64" t="s">
        <v>7</v>
      </c>
      <c r="B6" s="92"/>
      <c r="C6" s="23" t="s">
        <v>8</v>
      </c>
      <c r="D6" s="24" t="s">
        <v>9</v>
      </c>
      <c r="E6" s="23" t="s">
        <v>10</v>
      </c>
      <c r="F6" s="25" t="s">
        <v>11</v>
      </c>
      <c r="G6" s="64" t="s">
        <v>12</v>
      </c>
      <c r="H6" s="65"/>
      <c r="I6" s="64" t="s">
        <v>13</v>
      </c>
      <c r="J6" s="65"/>
    </row>
    <row r="7" spans="1:11" ht="20.25" customHeight="1" thickBot="1" x14ac:dyDescent="0.3">
      <c r="A7" s="26">
        <v>1</v>
      </c>
      <c r="B7" s="41"/>
      <c r="C7" s="40"/>
      <c r="D7" s="42">
        <f>IF(F7="Refinance", E7*F58, E7*F57)</f>
        <v>0</v>
      </c>
      <c r="E7" s="42"/>
      <c r="F7" s="43"/>
      <c r="G7" s="52"/>
      <c r="H7" s="53"/>
      <c r="I7" s="54"/>
      <c r="J7" s="55"/>
      <c r="K7" s="8" t="s">
        <v>14</v>
      </c>
    </row>
    <row r="8" spans="1:11" ht="20.25" customHeight="1" thickBot="1" x14ac:dyDescent="0.3">
      <c r="A8" s="26">
        <v>2</v>
      </c>
      <c r="B8" s="41"/>
      <c r="C8" s="40"/>
      <c r="D8" s="42">
        <f>IF(F8="Refinance", E8*F58, E8*F57)</f>
        <v>0</v>
      </c>
      <c r="E8" s="42"/>
      <c r="F8" s="43"/>
      <c r="G8" s="52"/>
      <c r="H8" s="53"/>
      <c r="I8" s="56"/>
      <c r="J8" s="57"/>
      <c r="K8" s="8" t="s">
        <v>15</v>
      </c>
    </row>
    <row r="9" spans="1:11" ht="20.25" customHeight="1" thickBot="1" x14ac:dyDescent="0.3">
      <c r="A9" s="26">
        <v>3</v>
      </c>
      <c r="B9" s="41"/>
      <c r="C9" s="40"/>
      <c r="D9" s="42">
        <f>IF(F9="Refinance", E9*F58, E9*F57)</f>
        <v>0</v>
      </c>
      <c r="E9" s="42"/>
      <c r="F9" s="43"/>
      <c r="G9" s="52"/>
      <c r="H9" s="53"/>
      <c r="I9" s="56"/>
      <c r="J9" s="57"/>
      <c r="K9" s="8" t="s">
        <v>16</v>
      </c>
    </row>
    <row r="10" spans="1:11" ht="20.25" customHeight="1" thickBot="1" x14ac:dyDescent="0.3">
      <c r="A10" s="26">
        <v>4</v>
      </c>
      <c r="B10" s="41"/>
      <c r="C10" s="40"/>
      <c r="D10" s="42">
        <f>IF(F10="Refinance", E10*F58, E10*F57)</f>
        <v>0</v>
      </c>
      <c r="E10" s="42"/>
      <c r="F10" s="43"/>
      <c r="G10" s="52"/>
      <c r="H10" s="53"/>
      <c r="I10" s="56"/>
      <c r="J10" s="57"/>
      <c r="K10" s="8" t="s">
        <v>17</v>
      </c>
    </row>
    <row r="11" spans="1:11" ht="20.25" customHeight="1" thickBot="1" x14ac:dyDescent="0.3">
      <c r="A11" s="26">
        <v>5</v>
      </c>
      <c r="B11" s="41"/>
      <c r="C11" s="40"/>
      <c r="D11" s="42">
        <f>IF(F11="Refinance", E11*F58, E11*F57)</f>
        <v>0</v>
      </c>
      <c r="E11" s="42"/>
      <c r="F11" s="43"/>
      <c r="G11" s="52"/>
      <c r="H11" s="53"/>
      <c r="I11" s="56"/>
      <c r="J11" s="57"/>
      <c r="K11" s="8" t="s">
        <v>18</v>
      </c>
    </row>
    <row r="12" spans="1:11" ht="20.25" customHeight="1" thickBot="1" x14ac:dyDescent="0.3">
      <c r="A12" s="26">
        <v>6</v>
      </c>
      <c r="B12" s="41"/>
      <c r="C12" s="40"/>
      <c r="D12" s="42">
        <f>IF(F12="Refinance", E12*F58, E12*F57)</f>
        <v>0</v>
      </c>
      <c r="E12" s="42"/>
      <c r="F12" s="43"/>
      <c r="G12" s="52"/>
      <c r="H12" s="53"/>
      <c r="I12" s="56"/>
      <c r="J12" s="57"/>
      <c r="K12" s="8" t="s">
        <v>19</v>
      </c>
    </row>
    <row r="13" spans="1:11" ht="20.25" customHeight="1" thickBot="1" x14ac:dyDescent="0.3">
      <c r="A13" s="26">
        <v>7</v>
      </c>
      <c r="B13" s="41"/>
      <c r="C13" s="40"/>
      <c r="D13" s="42">
        <f>IF(F13="Refinance", E13*F58, E13*F57)</f>
        <v>0</v>
      </c>
      <c r="E13" s="42"/>
      <c r="F13" s="43"/>
      <c r="G13" s="52"/>
      <c r="H13" s="53"/>
      <c r="I13" s="56"/>
      <c r="J13" s="57"/>
      <c r="K13" s="8" t="s">
        <v>20</v>
      </c>
    </row>
    <row r="14" spans="1:11" ht="19.5" customHeight="1" thickBot="1" x14ac:dyDescent="0.3">
      <c r="A14" s="26">
        <v>8</v>
      </c>
      <c r="B14" s="41"/>
      <c r="C14" s="40"/>
      <c r="D14" s="42">
        <f>IF(F14="Refinance", E14*F58, E14*F57)</f>
        <v>0</v>
      </c>
      <c r="E14" s="42"/>
      <c r="F14" s="43"/>
      <c r="G14" s="52"/>
      <c r="H14" s="53"/>
      <c r="I14" s="56"/>
      <c r="J14" s="57"/>
      <c r="K14" s="8" t="s">
        <v>21</v>
      </c>
    </row>
    <row r="15" spans="1:11" ht="20.25" customHeight="1" thickBot="1" x14ac:dyDescent="0.3">
      <c r="A15" s="26">
        <v>9</v>
      </c>
      <c r="B15" s="41"/>
      <c r="C15" s="40"/>
      <c r="D15" s="42">
        <f>IF(F15="Refinance", E15*F58, E15*F57)</f>
        <v>0</v>
      </c>
      <c r="E15" s="42"/>
      <c r="F15" s="43"/>
      <c r="G15" s="52"/>
      <c r="H15" s="53"/>
      <c r="I15" s="56"/>
      <c r="J15" s="57"/>
    </row>
    <row r="16" spans="1:11" ht="20.25" customHeight="1" thickBot="1" x14ac:dyDescent="0.3">
      <c r="A16" s="26">
        <v>10</v>
      </c>
      <c r="B16" s="41"/>
      <c r="C16" s="40"/>
      <c r="D16" s="42">
        <f>IF(F16="Refinance", E16*F58, E16*F57)</f>
        <v>0</v>
      </c>
      <c r="E16" s="42"/>
      <c r="F16" s="43"/>
      <c r="G16" s="52"/>
      <c r="H16" s="53"/>
      <c r="I16" s="56"/>
      <c r="J16" s="57"/>
    </row>
    <row r="17" spans="1:10" ht="20.25" customHeight="1" thickBot="1" x14ac:dyDescent="0.3">
      <c r="A17" s="26">
        <v>11</v>
      </c>
      <c r="B17" s="41"/>
      <c r="C17" s="40"/>
      <c r="D17" s="42">
        <f>IF(F17="Refinance", E17*F58, E17*F57)</f>
        <v>0</v>
      </c>
      <c r="E17" s="42"/>
      <c r="F17" s="43"/>
      <c r="G17" s="52"/>
      <c r="H17" s="53"/>
      <c r="I17" s="56"/>
      <c r="J17" s="57"/>
    </row>
    <row r="18" spans="1:10" ht="20.25" customHeight="1" thickBot="1" x14ac:dyDescent="0.3">
      <c r="A18" s="26">
        <v>12</v>
      </c>
      <c r="B18" s="41"/>
      <c r="C18" s="40"/>
      <c r="D18" s="42">
        <f>IF(F18="Refinance", E18*F58, E18*F57)</f>
        <v>0</v>
      </c>
      <c r="E18" s="42"/>
      <c r="F18" s="43"/>
      <c r="G18" s="52"/>
      <c r="H18" s="53"/>
      <c r="I18" s="56"/>
      <c r="J18" s="57"/>
    </row>
    <row r="19" spans="1:10" ht="20.25" customHeight="1" thickBot="1" x14ac:dyDescent="0.3">
      <c r="A19" s="26">
        <v>13</v>
      </c>
      <c r="B19" s="41"/>
      <c r="C19" s="40"/>
      <c r="D19" s="42">
        <f>IF(F19="Refinance", E19*F58, E19*F57)</f>
        <v>0</v>
      </c>
      <c r="E19" s="42"/>
      <c r="F19" s="43"/>
      <c r="G19" s="52"/>
      <c r="H19" s="53"/>
      <c r="I19" s="56"/>
      <c r="J19" s="57"/>
    </row>
    <row r="20" spans="1:10" ht="20.25" customHeight="1" thickBot="1" x14ac:dyDescent="0.3">
      <c r="A20" s="26">
        <v>14</v>
      </c>
      <c r="B20" s="41"/>
      <c r="C20" s="40"/>
      <c r="D20" s="42">
        <f>IF(F20="Refinance", E20*F58, E20*F57)</f>
        <v>0</v>
      </c>
      <c r="E20" s="42"/>
      <c r="F20" s="43"/>
      <c r="G20" s="52"/>
      <c r="H20" s="53"/>
      <c r="I20" s="56"/>
      <c r="J20" s="57"/>
    </row>
    <row r="21" spans="1:10" ht="20.25" customHeight="1" thickBot="1" x14ac:dyDescent="0.3">
      <c r="A21" s="26">
        <v>15</v>
      </c>
      <c r="B21" s="41"/>
      <c r="C21" s="40"/>
      <c r="D21" s="42">
        <f>IF(F21="Refinance", E21*F58, E21*F57)</f>
        <v>0</v>
      </c>
      <c r="E21" s="42"/>
      <c r="F21" s="43"/>
      <c r="G21" s="52"/>
      <c r="H21" s="53"/>
      <c r="I21" s="56"/>
      <c r="J21" s="57"/>
    </row>
    <row r="22" spans="1:10" ht="20.25" customHeight="1" thickBot="1" x14ac:dyDescent="0.3">
      <c r="A22" s="26">
        <v>16</v>
      </c>
      <c r="B22" s="41"/>
      <c r="C22" s="40"/>
      <c r="D22" s="42">
        <f>IF(F22="Refinance", E22*F58, E22*F57)</f>
        <v>0</v>
      </c>
      <c r="E22" s="42"/>
      <c r="F22" s="43"/>
      <c r="G22" s="52"/>
      <c r="H22" s="53"/>
      <c r="I22" s="56"/>
      <c r="J22" s="57"/>
    </row>
    <row r="23" spans="1:10" ht="20.25" customHeight="1" thickBot="1" x14ac:dyDescent="0.3">
      <c r="A23" s="26">
        <v>17</v>
      </c>
      <c r="B23" s="41"/>
      <c r="C23" s="40"/>
      <c r="D23" s="42">
        <f>IF(F23="Refinance", E23*F58, E23*F57)</f>
        <v>0</v>
      </c>
      <c r="E23" s="42"/>
      <c r="F23" s="43"/>
      <c r="G23" s="52"/>
      <c r="H23" s="53"/>
      <c r="I23" s="56"/>
      <c r="J23" s="57"/>
    </row>
    <row r="24" spans="1:10" ht="20.25" customHeight="1" thickBot="1" x14ac:dyDescent="0.3">
      <c r="A24" s="26">
        <v>18</v>
      </c>
      <c r="B24" s="41"/>
      <c r="C24" s="40"/>
      <c r="D24" s="42">
        <f>IF(F24="Refinance", E24*F58, E24*F57)</f>
        <v>0</v>
      </c>
      <c r="E24" s="42"/>
      <c r="F24" s="43"/>
      <c r="G24" s="52"/>
      <c r="H24" s="53"/>
      <c r="I24" s="56"/>
      <c r="J24" s="57"/>
    </row>
    <row r="25" spans="1:10" ht="20.25" customHeight="1" thickBot="1" x14ac:dyDescent="0.3">
      <c r="A25" s="26">
        <v>19</v>
      </c>
      <c r="B25" s="41"/>
      <c r="C25" s="40"/>
      <c r="D25" s="42">
        <f>IF(F25="Refinance", E25*F58, E25*F57)</f>
        <v>0</v>
      </c>
      <c r="E25" s="42"/>
      <c r="F25" s="43"/>
      <c r="G25" s="52"/>
      <c r="H25" s="53"/>
      <c r="I25" s="56"/>
      <c r="J25" s="57"/>
    </row>
    <row r="26" spans="1:10" ht="20.25" customHeight="1" thickBot="1" x14ac:dyDescent="0.3">
      <c r="A26" s="26">
        <v>20</v>
      </c>
      <c r="B26" s="41"/>
      <c r="C26" s="40"/>
      <c r="D26" s="42">
        <f>IF(F26="Refinance", E26*F58, E26*F57)</f>
        <v>0</v>
      </c>
      <c r="E26" s="42"/>
      <c r="F26" s="43"/>
      <c r="G26" s="52"/>
      <c r="H26" s="53"/>
      <c r="I26" s="56"/>
      <c r="J26" s="57"/>
    </row>
    <row r="27" spans="1:10" ht="20.25" customHeight="1" thickBot="1" x14ac:dyDescent="0.3">
      <c r="A27" s="26">
        <v>21</v>
      </c>
      <c r="B27" s="41"/>
      <c r="C27" s="40"/>
      <c r="D27" s="42">
        <f>IF(F27="Refinance", E27*F58, E27*F57)</f>
        <v>0</v>
      </c>
      <c r="E27" s="42"/>
      <c r="F27" s="43"/>
      <c r="G27" s="52"/>
      <c r="H27" s="53"/>
      <c r="I27" s="56"/>
      <c r="J27" s="57"/>
    </row>
    <row r="28" spans="1:10" ht="20.25" customHeight="1" thickBot="1" x14ac:dyDescent="0.3">
      <c r="A28" s="26">
        <v>22</v>
      </c>
      <c r="B28" s="41"/>
      <c r="C28" s="40"/>
      <c r="D28" s="42">
        <f>IF(F28="Refinance", E28*F58, E28*F57)</f>
        <v>0</v>
      </c>
      <c r="E28" s="42"/>
      <c r="F28" s="43"/>
      <c r="G28" s="52"/>
      <c r="H28" s="53"/>
      <c r="I28" s="56"/>
      <c r="J28" s="57"/>
    </row>
    <row r="29" spans="1:10" ht="20.25" customHeight="1" thickBot="1" x14ac:dyDescent="0.3">
      <c r="A29" s="26">
        <v>23</v>
      </c>
      <c r="B29" s="41"/>
      <c r="C29" s="40"/>
      <c r="D29" s="42">
        <f>IF(F29="Refinance", E29*F58, E29*F57)</f>
        <v>0</v>
      </c>
      <c r="E29" s="42"/>
      <c r="F29" s="43"/>
      <c r="G29" s="52"/>
      <c r="H29" s="53"/>
      <c r="I29" s="56"/>
      <c r="J29" s="57"/>
    </row>
    <row r="30" spans="1:10" ht="20.25" customHeight="1" thickBot="1" x14ac:dyDescent="0.3">
      <c r="A30" s="26">
        <v>24</v>
      </c>
      <c r="B30" s="41"/>
      <c r="C30" s="40"/>
      <c r="D30" s="42">
        <f>IF(F30="Refinance", E30*F58, E30*F57)</f>
        <v>0</v>
      </c>
      <c r="E30" s="42"/>
      <c r="F30" s="43"/>
      <c r="G30" s="52"/>
      <c r="H30" s="53"/>
      <c r="I30" s="56"/>
      <c r="J30" s="57"/>
    </row>
    <row r="31" spans="1:10" ht="20.25" customHeight="1" thickBot="1" x14ac:dyDescent="0.3">
      <c r="A31" s="26">
        <v>25</v>
      </c>
      <c r="B31" s="41"/>
      <c r="C31" s="40"/>
      <c r="D31" s="42">
        <f>IF(F31="Refinance", E31*F58, E31*F57)</f>
        <v>0</v>
      </c>
      <c r="E31" s="42"/>
      <c r="F31" s="43"/>
      <c r="G31" s="52"/>
      <c r="H31" s="53"/>
      <c r="I31" s="56"/>
      <c r="J31" s="57"/>
    </row>
    <row r="32" spans="1:10" ht="20.25" customHeight="1" thickBot="1" x14ac:dyDescent="0.3">
      <c r="A32" s="26">
        <v>26</v>
      </c>
      <c r="B32" s="41"/>
      <c r="C32" s="40"/>
      <c r="D32" s="42">
        <f>IF(F32="Refinance", E32*F58, E32*F57)</f>
        <v>0</v>
      </c>
      <c r="E32" s="42"/>
      <c r="F32" s="43"/>
      <c r="G32" s="52"/>
      <c r="H32" s="53"/>
      <c r="I32" s="56"/>
      <c r="J32" s="57"/>
    </row>
    <row r="33" spans="1:10" ht="20.25" customHeight="1" thickBot="1" x14ac:dyDescent="0.3">
      <c r="A33" s="26">
        <v>27</v>
      </c>
      <c r="B33" s="41"/>
      <c r="C33" s="40"/>
      <c r="D33" s="42">
        <f>IF(F33="Refinance", E33*F58, E33*F57)</f>
        <v>0</v>
      </c>
      <c r="E33" s="42"/>
      <c r="F33" s="43"/>
      <c r="G33" s="52"/>
      <c r="H33" s="53"/>
      <c r="I33" s="56"/>
      <c r="J33" s="57"/>
    </row>
    <row r="34" spans="1:10" ht="20.25" customHeight="1" thickBot="1" x14ac:dyDescent="0.3">
      <c r="A34" s="26">
        <v>28</v>
      </c>
      <c r="B34" s="41"/>
      <c r="C34" s="40"/>
      <c r="D34" s="42">
        <f>IF(F34="Refinance", E34*F58, E34*F57)</f>
        <v>0</v>
      </c>
      <c r="E34" s="42"/>
      <c r="F34" s="43"/>
      <c r="G34" s="52"/>
      <c r="H34" s="53"/>
      <c r="I34" s="56"/>
      <c r="J34" s="57"/>
    </row>
    <row r="35" spans="1:10" ht="20.25" customHeight="1" thickBot="1" x14ac:dyDescent="0.3">
      <c r="A35" s="26">
        <v>29</v>
      </c>
      <c r="B35" s="41"/>
      <c r="C35" s="40"/>
      <c r="D35" s="42">
        <f>IF(F35="Refinance", E35*F58, E35*F57)</f>
        <v>0</v>
      </c>
      <c r="E35" s="42"/>
      <c r="F35" s="43"/>
      <c r="G35" s="52"/>
      <c r="H35" s="53"/>
      <c r="I35" s="56"/>
      <c r="J35" s="57"/>
    </row>
    <row r="36" spans="1:10" ht="20.25" customHeight="1" thickBot="1" x14ac:dyDescent="0.3">
      <c r="A36" s="26">
        <v>30</v>
      </c>
      <c r="B36" s="41"/>
      <c r="C36" s="40"/>
      <c r="D36" s="42">
        <f>IF(F36="Refinance", E36*F58, E36*F57)</f>
        <v>0</v>
      </c>
      <c r="E36" s="42"/>
      <c r="F36" s="43"/>
      <c r="G36" s="52"/>
      <c r="H36" s="53"/>
      <c r="I36" s="54"/>
      <c r="J36" s="55"/>
    </row>
    <row r="37" spans="1:10" ht="20.25" customHeight="1" thickBot="1" x14ac:dyDescent="0.3">
      <c r="A37" s="26">
        <v>31</v>
      </c>
      <c r="B37" s="41"/>
      <c r="C37" s="40"/>
      <c r="D37" s="42">
        <f>IF(F37="Refinance", E37*F58, E37*F57)</f>
        <v>0</v>
      </c>
      <c r="E37" s="42"/>
      <c r="F37" s="43"/>
      <c r="G37" s="52"/>
      <c r="H37" s="53"/>
      <c r="I37" s="54"/>
      <c r="J37" s="55"/>
    </row>
    <row r="38" spans="1:10" ht="20.25" customHeight="1" thickBot="1" x14ac:dyDescent="0.3">
      <c r="A38" s="26">
        <v>32</v>
      </c>
      <c r="B38" s="41"/>
      <c r="C38" s="40"/>
      <c r="D38" s="42">
        <f>IF(F38="Refinance", E38*F58, E38*F57)</f>
        <v>0</v>
      </c>
      <c r="E38" s="42"/>
      <c r="F38" s="43"/>
      <c r="G38" s="52"/>
      <c r="H38" s="53"/>
      <c r="I38" s="54"/>
      <c r="J38" s="55"/>
    </row>
    <row r="39" spans="1:10" ht="20.25" customHeight="1" thickBot="1" x14ac:dyDescent="0.3">
      <c r="A39" s="26">
        <v>33</v>
      </c>
      <c r="B39" s="41"/>
      <c r="C39" s="40"/>
      <c r="D39" s="42">
        <f>IF(F39="Refinance", E39*F58, E39*F57)</f>
        <v>0</v>
      </c>
      <c r="E39" s="42"/>
      <c r="F39" s="43"/>
      <c r="G39" s="52"/>
      <c r="H39" s="53"/>
      <c r="I39" s="54"/>
      <c r="J39" s="55"/>
    </row>
    <row r="40" spans="1:10" ht="20.25" customHeight="1" thickBot="1" x14ac:dyDescent="0.3">
      <c r="A40" s="26">
        <v>34</v>
      </c>
      <c r="B40" s="41"/>
      <c r="C40" s="40"/>
      <c r="D40" s="42">
        <f>IF(F40="Refinance", E40*F58, E40*F57)</f>
        <v>0</v>
      </c>
      <c r="E40" s="42"/>
      <c r="F40" s="43"/>
      <c r="G40" s="52"/>
      <c r="H40" s="53"/>
      <c r="I40" s="54"/>
      <c r="J40" s="55"/>
    </row>
    <row r="41" spans="1:10" ht="20.25" customHeight="1" thickBot="1" x14ac:dyDescent="0.3">
      <c r="A41" s="26">
        <v>35</v>
      </c>
      <c r="B41" s="41"/>
      <c r="C41" s="40"/>
      <c r="D41" s="42">
        <f>IF(F41="Refinance", E41*F58, E41*F57)</f>
        <v>0</v>
      </c>
      <c r="E41" s="42"/>
      <c r="F41" s="43"/>
      <c r="G41" s="52"/>
      <c r="H41" s="53"/>
      <c r="I41" s="54"/>
      <c r="J41" s="55"/>
    </row>
    <row r="42" spans="1:10" s="9" customFormat="1" ht="20.25" hidden="1" customHeight="1" thickBot="1" x14ac:dyDescent="0.3">
      <c r="A42" s="26">
        <v>36</v>
      </c>
      <c r="B42" s="41"/>
      <c r="C42" s="40"/>
      <c r="D42" s="42">
        <f>IF(F42="Refinance", E42*F58, E42*F57)</f>
        <v>0</v>
      </c>
      <c r="E42" s="42"/>
      <c r="F42" s="43"/>
      <c r="G42" s="52"/>
      <c r="H42" s="53"/>
      <c r="I42" s="54"/>
      <c r="J42" s="55"/>
    </row>
    <row r="43" spans="1:10" s="9" customFormat="1" ht="20.25" hidden="1" customHeight="1" thickBot="1" x14ac:dyDescent="0.3">
      <c r="A43" s="26">
        <v>37</v>
      </c>
      <c r="B43" s="41"/>
      <c r="C43" s="40"/>
      <c r="D43" s="42">
        <f>IF(F43="Refinance", E43*F58, E43*F57)</f>
        <v>0</v>
      </c>
      <c r="E43" s="42"/>
      <c r="F43" s="43"/>
      <c r="G43" s="52"/>
      <c r="H43" s="53"/>
      <c r="I43" s="54"/>
      <c r="J43" s="55"/>
    </row>
    <row r="44" spans="1:10" ht="20.25" hidden="1" customHeight="1" thickBot="1" x14ac:dyDescent="0.3">
      <c r="A44" s="26">
        <v>38</v>
      </c>
      <c r="B44" s="41"/>
      <c r="C44" s="40"/>
      <c r="D44" s="42">
        <f>IF(F44="Refinance", E44*F58, E44*F57)</f>
        <v>0</v>
      </c>
      <c r="E44" s="42"/>
      <c r="F44" s="43"/>
      <c r="G44" s="52"/>
      <c r="H44" s="53"/>
      <c r="I44" s="54"/>
      <c r="J44" s="55"/>
    </row>
    <row r="45" spans="1:10" ht="20.25" hidden="1" customHeight="1" thickBot="1" x14ac:dyDescent="0.3">
      <c r="A45" s="26">
        <v>39</v>
      </c>
      <c r="B45" s="41"/>
      <c r="C45" s="40"/>
      <c r="D45" s="42">
        <f>IF(F45="Refinance", E45*F58, E45*F57)</f>
        <v>0</v>
      </c>
      <c r="E45" s="42"/>
      <c r="F45" s="43"/>
      <c r="G45" s="52"/>
      <c r="H45" s="53"/>
      <c r="I45" s="54"/>
      <c r="J45" s="55"/>
    </row>
    <row r="46" spans="1:10" ht="20.25" hidden="1" customHeight="1" thickBot="1" x14ac:dyDescent="0.3">
      <c r="A46" s="26">
        <v>40</v>
      </c>
      <c r="B46" s="41"/>
      <c r="C46" s="40"/>
      <c r="D46" s="42">
        <f>IF(F46="Refinance", E46*F58, E46*F57)</f>
        <v>0</v>
      </c>
      <c r="E46" s="42"/>
      <c r="F46" s="43"/>
      <c r="G46" s="52"/>
      <c r="H46" s="53"/>
      <c r="I46" s="54"/>
      <c r="J46" s="55"/>
    </row>
    <row r="47" spans="1:10" ht="20.25" hidden="1" customHeight="1" thickBot="1" x14ac:dyDescent="0.3">
      <c r="A47" s="26">
        <v>41</v>
      </c>
      <c r="B47" s="41"/>
      <c r="C47" s="40"/>
      <c r="D47" s="42">
        <f>IF(F47="Refinance", E47*F58, E47*F57)</f>
        <v>0</v>
      </c>
      <c r="E47" s="42"/>
      <c r="F47" s="43"/>
      <c r="G47" s="52"/>
      <c r="H47" s="53"/>
      <c r="I47" s="54"/>
      <c r="J47" s="55"/>
    </row>
    <row r="48" spans="1:10" ht="20.25" hidden="1" customHeight="1" thickBot="1" x14ac:dyDescent="0.3">
      <c r="A48" s="26">
        <v>42</v>
      </c>
      <c r="B48" s="41"/>
      <c r="C48" s="40"/>
      <c r="D48" s="42">
        <f>IF(F48="Refinance", E48*F58, E48*F57)</f>
        <v>0</v>
      </c>
      <c r="E48" s="42"/>
      <c r="F48" s="43"/>
      <c r="G48" s="52"/>
      <c r="H48" s="53"/>
      <c r="I48" s="54"/>
      <c r="J48" s="55"/>
    </row>
    <row r="49" spans="1:10" ht="20.25" hidden="1" customHeight="1" thickBot="1" x14ac:dyDescent="0.3">
      <c r="A49" s="26">
        <v>43</v>
      </c>
      <c r="B49" s="41"/>
      <c r="C49" s="40"/>
      <c r="D49" s="42">
        <f>IF(F49="Refinance", E49*F58, E49*F57)</f>
        <v>0</v>
      </c>
      <c r="E49" s="42"/>
      <c r="F49" s="43"/>
      <c r="G49" s="52"/>
      <c r="H49" s="53"/>
      <c r="I49" s="54"/>
      <c r="J49" s="55"/>
    </row>
    <row r="50" spans="1:10" ht="20.25" hidden="1" customHeight="1" thickBot="1" x14ac:dyDescent="0.3">
      <c r="A50" s="26">
        <v>44</v>
      </c>
      <c r="B50" s="41"/>
      <c r="C50" s="40"/>
      <c r="D50" s="42">
        <f>IF(F50="Refinance", E50*F58, E50*F57)</f>
        <v>0</v>
      </c>
      <c r="E50" s="42"/>
      <c r="F50" s="43"/>
      <c r="G50" s="52"/>
      <c r="H50" s="53"/>
      <c r="I50" s="54"/>
      <c r="J50" s="55"/>
    </row>
    <row r="51" spans="1:10" ht="20.25" hidden="1" customHeight="1" thickBot="1" x14ac:dyDescent="0.3">
      <c r="A51" s="26">
        <v>45</v>
      </c>
      <c r="B51" s="41"/>
      <c r="C51" s="40"/>
      <c r="D51" s="42">
        <f>IF(F51="Refinance", E51*F58, E51*F57)</f>
        <v>0</v>
      </c>
      <c r="E51" s="42"/>
      <c r="F51" s="43"/>
      <c r="G51" s="52"/>
      <c r="H51" s="53"/>
      <c r="I51" s="54"/>
      <c r="J51" s="55"/>
    </row>
    <row r="52" spans="1:10" ht="20.25" hidden="1" customHeight="1" thickBot="1" x14ac:dyDescent="0.3">
      <c r="A52" s="26">
        <v>46</v>
      </c>
      <c r="B52" s="41"/>
      <c r="C52" s="40"/>
      <c r="D52" s="42">
        <f>IF(F52="Refinance", E52*F58, E52*F57)</f>
        <v>0</v>
      </c>
      <c r="E52" s="42"/>
      <c r="F52" s="43"/>
      <c r="G52" s="52"/>
      <c r="H52" s="53"/>
      <c r="I52" s="54"/>
      <c r="J52" s="55"/>
    </row>
    <row r="53" spans="1:10" ht="20.25" hidden="1" customHeight="1" thickBot="1" x14ac:dyDescent="0.3">
      <c r="A53" s="26">
        <v>47</v>
      </c>
      <c r="B53" s="41"/>
      <c r="C53" s="40"/>
      <c r="D53" s="42">
        <f>IF(F53="Refinance", E53*F58, E53*F57)</f>
        <v>0</v>
      </c>
      <c r="E53" s="42"/>
      <c r="F53" s="43"/>
      <c r="G53" s="52"/>
      <c r="H53" s="53"/>
      <c r="I53" s="54"/>
      <c r="J53" s="55"/>
    </row>
    <row r="54" spans="1:10" ht="20.25" hidden="1" customHeight="1" thickBot="1" x14ac:dyDescent="0.3">
      <c r="A54" s="26">
        <v>48</v>
      </c>
      <c r="B54" s="41"/>
      <c r="C54" s="40"/>
      <c r="D54" s="42">
        <f>IF(F54="Refinance", E54*F58, E54*F57)</f>
        <v>0</v>
      </c>
      <c r="E54" s="42"/>
      <c r="F54" s="43"/>
      <c r="G54" s="52"/>
      <c r="H54" s="53"/>
      <c r="I54" s="54"/>
      <c r="J54" s="55"/>
    </row>
    <row r="55" spans="1:10" ht="20.25" hidden="1" customHeight="1" thickBot="1" x14ac:dyDescent="0.3">
      <c r="A55" s="26">
        <v>49</v>
      </c>
      <c r="B55" s="41"/>
      <c r="C55" s="40"/>
      <c r="D55" s="42">
        <f>IF(F55="Refinance", E55*F58, E55*F57)</f>
        <v>0</v>
      </c>
      <c r="E55" s="42"/>
      <c r="F55" s="43"/>
      <c r="G55" s="52"/>
      <c r="H55" s="53"/>
      <c r="I55" s="54"/>
      <c r="J55" s="55"/>
    </row>
    <row r="56" spans="1:10" ht="20.25" customHeight="1" thickBot="1" x14ac:dyDescent="0.3">
      <c r="A56" s="26">
        <v>50</v>
      </c>
      <c r="B56" s="41"/>
      <c r="C56" s="40"/>
      <c r="D56" s="42">
        <f>IF(F56="Refinance", E56*F58, E56*F57)</f>
        <v>0</v>
      </c>
      <c r="E56" s="42"/>
      <c r="F56" s="43"/>
      <c r="G56" s="52"/>
      <c r="H56" s="53"/>
      <c r="I56" s="54"/>
      <c r="J56" s="55"/>
    </row>
    <row r="57" spans="1:10" ht="16.2" thickBot="1" x14ac:dyDescent="0.3">
      <c r="A57" s="60" t="s">
        <v>22</v>
      </c>
      <c r="B57" s="61"/>
      <c r="C57" s="86">
        <f>COUNTA(C7:C56)</f>
        <v>0</v>
      </c>
      <c r="D57" s="88">
        <f>SUM(D7:D56)</f>
        <v>0</v>
      </c>
      <c r="E57" s="44">
        <f>SUM(E7:E56)</f>
        <v>0</v>
      </c>
      <c r="F57" s="73"/>
      <c r="G57" s="73"/>
      <c r="H57" s="69" t="s">
        <v>23</v>
      </c>
      <c r="I57" s="69"/>
      <c r="J57" s="69"/>
    </row>
    <row r="58" spans="1:10" ht="16.2" thickBot="1" x14ac:dyDescent="0.3">
      <c r="A58" s="62"/>
      <c r="B58" s="63"/>
      <c r="C58" s="87"/>
      <c r="D58" s="89"/>
      <c r="E58" s="45"/>
      <c r="F58" s="73"/>
      <c r="G58" s="73"/>
      <c r="H58" s="74" t="s">
        <v>24</v>
      </c>
      <c r="I58" s="74"/>
      <c r="J58" s="74"/>
    </row>
    <row r="59" spans="1:10" ht="13.8" thickBot="1" x14ac:dyDescent="0.3">
      <c r="A59" s="47"/>
      <c r="B59" s="48"/>
      <c r="C59" s="48"/>
      <c r="D59" s="48"/>
      <c r="E59" s="48"/>
      <c r="F59" s="49"/>
      <c r="G59" s="49"/>
      <c r="H59" s="49"/>
      <c r="I59" s="49"/>
      <c r="J59" s="50"/>
    </row>
    <row r="60" spans="1:10" ht="36.6" thickBot="1" x14ac:dyDescent="0.3">
      <c r="A60" s="58" t="s">
        <v>25</v>
      </c>
      <c r="B60" s="59"/>
      <c r="C60" s="13">
        <f>C57</f>
        <v>0</v>
      </c>
      <c r="D60" s="16" t="s">
        <v>26</v>
      </c>
      <c r="E60" s="21">
        <f>COUNTIF(F7:F56, "Purchase")</f>
        <v>0</v>
      </c>
      <c r="F60" s="16" t="s">
        <v>27</v>
      </c>
      <c r="G60" s="21">
        <f>COUNTIF(F7:F56, "Refinance")</f>
        <v>0</v>
      </c>
      <c r="H60" s="11" t="s">
        <v>28</v>
      </c>
      <c r="I60" s="46">
        <f>E57</f>
        <v>0</v>
      </c>
      <c r="J60" s="46"/>
    </row>
    <row r="61" spans="1:10" ht="36.6" thickBot="1" x14ac:dyDescent="0.3">
      <c r="A61" s="58" t="s">
        <v>29</v>
      </c>
      <c r="B61" s="59"/>
      <c r="C61" s="20">
        <f>C60+July!C61</f>
        <v>0</v>
      </c>
      <c r="D61" s="16" t="s">
        <v>30</v>
      </c>
      <c r="E61" s="21">
        <f>COUNTIF(F7:F56, "Purchase")+July!E61</f>
        <v>0</v>
      </c>
      <c r="F61" s="16" t="s">
        <v>31</v>
      </c>
      <c r="G61" s="21">
        <f>COUNTIF(F7:F56, "Refinance")+July!G61</f>
        <v>0</v>
      </c>
      <c r="H61" s="11" t="s">
        <v>32</v>
      </c>
      <c r="I61" s="46">
        <f>I60+July!I61</f>
        <v>0</v>
      </c>
      <c r="J61" s="46"/>
    </row>
    <row r="62" spans="1:10" ht="13.8" thickBot="1" x14ac:dyDescent="0.3">
      <c r="A62" s="47"/>
      <c r="B62" s="48"/>
      <c r="C62" s="48"/>
      <c r="D62" s="48"/>
      <c r="E62" s="48"/>
      <c r="F62" s="48"/>
      <c r="G62" s="48"/>
      <c r="H62" s="48"/>
      <c r="I62" s="48"/>
      <c r="J62" s="51"/>
    </row>
    <row r="63" spans="1:10" ht="36.6" thickBot="1" x14ac:dyDescent="0.3">
      <c r="A63" s="58" t="s">
        <v>33</v>
      </c>
      <c r="B63" s="59"/>
      <c r="C63" s="18">
        <f>D57</f>
        <v>0</v>
      </c>
      <c r="D63" s="10" t="s">
        <v>34</v>
      </c>
      <c r="E63" s="18" t="e">
        <f>(D57/C57)</f>
        <v>#DIV/0!</v>
      </c>
      <c r="F63" s="16" t="s">
        <v>35</v>
      </c>
      <c r="G63" s="22" t="e">
        <f>E60/C60</f>
        <v>#DIV/0!</v>
      </c>
      <c r="H63" s="16" t="s">
        <v>36</v>
      </c>
      <c r="I63" s="72" t="e">
        <f>I60/C60</f>
        <v>#DIV/0!</v>
      </c>
      <c r="J63" s="72"/>
    </row>
    <row r="64" spans="1:10" ht="36.6" thickBot="1" x14ac:dyDescent="0.3">
      <c r="A64" s="58" t="s">
        <v>37</v>
      </c>
      <c r="B64" s="59"/>
      <c r="C64" s="18">
        <f>D57+July!C64</f>
        <v>0</v>
      </c>
      <c r="D64" s="12" t="s">
        <v>38</v>
      </c>
      <c r="E64" s="18" t="e">
        <f>C64/C61</f>
        <v>#DIV/0!</v>
      </c>
      <c r="F64" s="10" t="s">
        <v>39</v>
      </c>
      <c r="G64" s="22" t="e">
        <f>E61/C61</f>
        <v>#DIV/0!</v>
      </c>
      <c r="H64" s="16" t="s">
        <v>40</v>
      </c>
      <c r="I64" s="70" t="e">
        <f>I61/C61</f>
        <v>#DIV/0!</v>
      </c>
      <c r="J64" s="71"/>
    </row>
    <row r="65" spans="1:10" ht="13.8" thickBot="1" x14ac:dyDescent="0.3">
      <c r="A65" s="47"/>
      <c r="B65" s="48"/>
      <c r="C65" s="48"/>
      <c r="D65" s="48"/>
      <c r="E65" s="48"/>
      <c r="F65" s="48"/>
      <c r="G65" s="48"/>
      <c r="H65" s="48"/>
      <c r="I65" s="48"/>
      <c r="J65" s="51"/>
    </row>
    <row r="66" spans="1:10" ht="16.2" thickBot="1" x14ac:dyDescent="0.3">
      <c r="A66" s="81" t="s">
        <v>41</v>
      </c>
      <c r="B66" s="82"/>
      <c r="C66" s="82"/>
      <c r="D66" s="82"/>
      <c r="E66" s="82"/>
      <c r="F66" s="83"/>
      <c r="G66" s="84"/>
      <c r="H66" s="84"/>
      <c r="I66" s="84"/>
      <c r="J66" s="85"/>
    </row>
    <row r="67" spans="1:10" ht="16.2" thickBot="1" x14ac:dyDescent="0.3">
      <c r="A67" s="81" t="s">
        <v>42</v>
      </c>
      <c r="B67" s="82"/>
      <c r="C67" s="82"/>
      <c r="D67" s="82"/>
      <c r="E67" s="82"/>
      <c r="F67" s="83"/>
      <c r="G67" s="84"/>
      <c r="H67" s="84"/>
      <c r="I67" s="84"/>
      <c r="J67" s="85"/>
    </row>
    <row r="68" spans="1:10" ht="18" customHeight="1" thickBot="1" x14ac:dyDescent="0.3">
      <c r="A68" s="75" t="s">
        <v>43</v>
      </c>
      <c r="B68" s="76"/>
      <c r="C68" s="76"/>
      <c r="D68" s="76"/>
      <c r="E68" s="77"/>
      <c r="F68" s="78">
        <f>(($C$64/9)-$F$66+$F$67)*12</f>
        <v>0</v>
      </c>
      <c r="G68" s="79"/>
      <c r="H68" s="79"/>
      <c r="I68" s="79"/>
      <c r="J68" s="80"/>
    </row>
    <row r="69" spans="1:10" x14ac:dyDescent="0.25">
      <c r="A69" s="68" t="s">
        <v>44</v>
      </c>
      <c r="B69" s="68"/>
      <c r="C69" s="68"/>
      <c r="D69" s="68"/>
      <c r="E69" s="68"/>
      <c r="F69" s="68"/>
      <c r="G69" s="68"/>
      <c r="H69" s="68"/>
      <c r="I69" s="68"/>
      <c r="J69" s="68"/>
    </row>
  </sheetData>
  <sheetProtection sheet="1" formatCells="0" formatColumns="0" formatRows="0" selectLockedCells="1" sort="0"/>
  <mergeCells count="133">
    <mergeCell ref="A67:E67"/>
    <mergeCell ref="F66:J66"/>
    <mergeCell ref="F67:J67"/>
    <mergeCell ref="A68:E68"/>
    <mergeCell ref="F68:J68"/>
    <mergeCell ref="A69:J69"/>
    <mergeCell ref="A65:J65"/>
    <mergeCell ref="I60:J60"/>
    <mergeCell ref="I61:J61"/>
    <mergeCell ref="A64:B64"/>
    <mergeCell ref="I64:J64"/>
    <mergeCell ref="A66:E66"/>
    <mergeCell ref="A59:J59"/>
    <mergeCell ref="A62:J62"/>
    <mergeCell ref="I63:J63"/>
    <mergeCell ref="A63:B63"/>
    <mergeCell ref="A57:B58"/>
    <mergeCell ref="C57:C58"/>
    <mergeCell ref="D57:D58"/>
    <mergeCell ref="E57:E58"/>
    <mergeCell ref="A60:B60"/>
    <mergeCell ref="A61:B61"/>
    <mergeCell ref="F57:G57"/>
    <mergeCell ref="F58:G58"/>
    <mergeCell ref="H57:J57"/>
    <mergeCell ref="H58:J58"/>
    <mergeCell ref="A1:J1"/>
    <mergeCell ref="A3:B3"/>
    <mergeCell ref="C3:D3"/>
    <mergeCell ref="I6:J6"/>
    <mergeCell ref="I7:J7"/>
    <mergeCell ref="I24:J24"/>
    <mergeCell ref="I14:J14"/>
    <mergeCell ref="I15:J15"/>
    <mergeCell ref="A6:B6"/>
    <mergeCell ref="I16:J16"/>
    <mergeCell ref="I17:J17"/>
    <mergeCell ref="I18:J18"/>
    <mergeCell ref="I8:J8"/>
    <mergeCell ref="I9:J9"/>
    <mergeCell ref="I10:J10"/>
    <mergeCell ref="I11:J11"/>
    <mergeCell ref="I12:J12"/>
    <mergeCell ref="I13:J13"/>
    <mergeCell ref="I19:J19"/>
    <mergeCell ref="I20:J20"/>
    <mergeCell ref="G3:H3"/>
    <mergeCell ref="G6:H6"/>
    <mergeCell ref="G7:H7"/>
    <mergeCell ref="G8:H8"/>
    <mergeCell ref="G19:H19"/>
    <mergeCell ref="G20:H20"/>
    <mergeCell ref="G21:H21"/>
    <mergeCell ref="G22:H22"/>
    <mergeCell ref="G23:H23"/>
    <mergeCell ref="G24:H24"/>
    <mergeCell ref="G25:H25"/>
    <mergeCell ref="G26:H26"/>
    <mergeCell ref="I21:J21"/>
    <mergeCell ref="I22:J22"/>
    <mergeCell ref="I23:J23"/>
    <mergeCell ref="I25:J25"/>
    <mergeCell ref="I26:J26"/>
    <mergeCell ref="I27:J27"/>
    <mergeCell ref="I28:J28"/>
    <mergeCell ref="I29:J29"/>
    <mergeCell ref="I30:J30"/>
    <mergeCell ref="G39:H3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I38:J38"/>
    <mergeCell ref="I31:J31"/>
    <mergeCell ref="I32:J32"/>
    <mergeCell ref="I33:J33"/>
    <mergeCell ref="I34:J34"/>
    <mergeCell ref="I35:J35"/>
    <mergeCell ref="I36:J36"/>
    <mergeCell ref="G32:H32"/>
    <mergeCell ref="G33:H33"/>
    <mergeCell ref="G37:H37"/>
    <mergeCell ref="G38:H38"/>
    <mergeCell ref="G40:H40"/>
    <mergeCell ref="G56:H56"/>
    <mergeCell ref="I37:J37"/>
    <mergeCell ref="I39:J39"/>
    <mergeCell ref="I40:J40"/>
    <mergeCell ref="I56:J56"/>
    <mergeCell ref="G27:H27"/>
    <mergeCell ref="G28:H28"/>
    <mergeCell ref="G29:H29"/>
    <mergeCell ref="G30:H30"/>
    <mergeCell ref="G31:H31"/>
    <mergeCell ref="G34:H34"/>
    <mergeCell ref="G35:H35"/>
    <mergeCell ref="G36:H36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dataValidations count="2">
    <dataValidation type="list" allowBlank="1" showInputMessage="1" showErrorMessage="1" errorTitle="Select option from menu" error="Select an option from the drop-down menu. " sqref="G7:G56" xr:uid="{00000000-0002-0000-0800-000000000000}">
      <formula1>$K$7:$K$14</formula1>
    </dataValidation>
    <dataValidation type="list" allowBlank="1" showInputMessage="1" showErrorMessage="1" sqref="F7:F56" xr:uid="{E1C1FED7-3AD6-4B16-80E8-BD5D46776B1F}">
      <formula1>"Purchase, Refinance"</formula1>
    </dataValidation>
  </dataValidations>
  <printOptions horizontalCentered="1"/>
  <pageMargins left="0.38" right="0.34" top="0.5" bottom="0.5" header="0.5" footer="0.25"/>
  <pageSetup paperSize="5" scale="70" orientation="portrait" r:id="rId1"/>
  <headerFooter scaleWithDoc="0">
    <oddFooter>&amp;C&amp;"-,Regular"Union Home Mortgage | Partners Coaching Partners</oddFooter>
  </headerFooter>
  <colBreaks count="1" manualBreakCount="1">
    <brk id="10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YTD Totals</vt:lpstr>
      <vt:lpstr>Months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Manager/>
  <Company>Golden Mortgage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tenille</dc:creator>
  <cp:keywords/>
  <dc:description/>
  <cp:lastModifiedBy>John Schwartz</cp:lastModifiedBy>
  <cp:revision/>
  <dcterms:created xsi:type="dcterms:W3CDTF">2004-02-09T21:38:43Z</dcterms:created>
  <dcterms:modified xsi:type="dcterms:W3CDTF">2023-01-27T19:54:58Z</dcterms:modified>
  <cp:category/>
  <cp:contentStatus/>
</cp:coreProperties>
</file>